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50" windowHeight="14010" activeTab="0"/>
  </bookViews>
  <sheets>
    <sheet name="Záradék" sheetId="1" r:id="rId1"/>
    <sheet name="Fejezet összesítő" sheetId="2" r:id="rId2"/>
    <sheet name="Savanyító üzem" sheetId="3" r:id="rId3"/>
  </sheets>
  <definedNames>
    <definedName name="_xlnm.Print_Area" localSheetId="1">'Fejezet összesítő'!$A$1:$C$22</definedName>
    <definedName name="_xlnm.Print_Area" localSheetId="0">'Záradék'!$A$1:$E$34</definedName>
  </definedNames>
  <calcPr fullCalcOnLoad="1"/>
</workbook>
</file>

<file path=xl/sharedStrings.xml><?xml version="1.0" encoding="utf-8"?>
<sst xmlns="http://schemas.openxmlformats.org/spreadsheetml/2006/main" count="320" uniqueCount="234">
  <si>
    <t>Ssz.</t>
  </si>
  <si>
    <t>Tételszám</t>
  </si>
  <si>
    <t>Tétel szövege</t>
  </si>
  <si>
    <t>Menny.</t>
  </si>
  <si>
    <t>Egység</t>
  </si>
  <si>
    <t>Anyag egységár</t>
  </si>
  <si>
    <t>Díj egységre</t>
  </si>
  <si>
    <t>Anyag összesen</t>
  </si>
  <si>
    <t>Díj összesen</t>
  </si>
  <si>
    <t>15 Zsaluzás és állványozás</t>
  </si>
  <si>
    <t>m2</t>
  </si>
  <si>
    <t>m3</t>
  </si>
  <si>
    <t>31 Helyszíni beton és vasbeton munka</t>
  </si>
  <si>
    <t>t</t>
  </si>
  <si>
    <t>db</t>
  </si>
  <si>
    <t>35 Ácsmunka</t>
  </si>
  <si>
    <t>m</t>
  </si>
  <si>
    <t>36 Vakolás és rabicolás</t>
  </si>
  <si>
    <t>42 Hideg- és melegburkolatok készítése, aljzat előkészítés</t>
  </si>
  <si>
    <t>47 Felületképzés</t>
  </si>
  <si>
    <t>48 Szigetelés</t>
  </si>
  <si>
    <t>Fejezet összesen:</t>
  </si>
  <si>
    <t>Anyag összege</t>
  </si>
  <si>
    <t>Díj összege</t>
  </si>
  <si>
    <t>Összesen:</t>
  </si>
  <si>
    <t xml:space="preserve">                                       </t>
  </si>
  <si>
    <t xml:space="preserve">A munka leírása:                       </t>
  </si>
  <si>
    <t xml:space="preserve">                                                                              </t>
  </si>
  <si>
    <t>Megnevezés</t>
  </si>
  <si>
    <t>Anyagköltség</t>
  </si>
  <si>
    <t>Díjköltség</t>
  </si>
  <si>
    <t>1. Építmény közvetlen költségei</t>
  </si>
  <si>
    <t>2.1 ÁFA vetítési alap</t>
  </si>
  <si>
    <t>2.2 ÁFA</t>
  </si>
  <si>
    <t>3.  A munka ára</t>
  </si>
  <si>
    <t>Aláírás</t>
  </si>
  <si>
    <t>31-001-003.1.1-0120503</t>
  </si>
  <si>
    <t>Távtartók elhelyezése vasbeton szerkezetben,
műanyagból,
vasbeton lemezben hegesztett háló vagy hálós vasalás alá
Műanyag távtartó U-bak 25 mm-es</t>
  </si>
  <si>
    <t>36-002-001</t>
  </si>
  <si>
    <t>Előkészítő munkák, alapozók, előfröcskölők, gúzrétegek, külső-belső vakolatokhoz
Felület portalanítása, előnedvesítése porlasztottvízsugárral, vakolás előtt</t>
  </si>
  <si>
    <t>36-002-004-0414951</t>
  </si>
  <si>
    <t>Vékonyvakolat alapozók felhordása, kézi erővel
LB-Knauf Tiefengrund mélyalapozó, felületelőkészítő alapozó, Cikkszám: K00859515</t>
  </si>
  <si>
    <t>36-011-007-0391241</t>
  </si>
  <si>
    <t>36-011-006-0190211</t>
  </si>
  <si>
    <t>36-007-009.2-0414512</t>
  </si>
  <si>
    <t>Lábazati vakolatok;
díszítő és lábazati műgyanta kötőanyagú vakolatréteg felhordása,kézi erővel, vödrös kiszerelésű anyagból
LB-Knauf Colorol díszítő és lábazati vakolat, 24 színben, Csz: K008298**</t>
  </si>
  <si>
    <t>36-005-021.2.6.2-0412623</t>
  </si>
  <si>
    <t>Homlokzatvakolatok, előkevert gyári habarcsból
Vékonyvakolatok, színvakolatok felhordása alapozott, előkészített felületre,
vödrös kiszerelésű anyagból,
szilikon vékonyvakolat készítése, egy rétegben,
1,5-2,5 mm-es szemcsemérettel
LB-Knauf SILICONOLA R 2 dörzsölt vékonyvakolat, 2 mm, III-as színcsoport, Csz.: K8621****/3</t>
  </si>
  <si>
    <t xml:space="preserve"> </t>
  </si>
  <si>
    <t>42-011-002.1.1.1-0212040</t>
  </si>
  <si>
    <t>42-011-002.1.1.2-0212052</t>
  </si>
  <si>
    <t>Padlóburkolat hordozószerkezetének felületelőkészítése
beltérben,
beton alapfelületen
felületelőkészítő alapozó és tapadóhíd felhordása egy rétegben
LB-Knauf Estrichgrund felhasználásra kész alapozó, alkáliálló, műanyagdiszperziós, Cikkszám: K00859415</t>
  </si>
  <si>
    <t>Padlóburkolat hordozószerkezetének felületelőkészítése
beltérben,
beton alapfelületen
kenhető víz- és páraszigetelés felhordása egy rétegben, hajlaterősítő szalag elhelyezésével
LB-Knauf AQUASTOP FLEX rugalmas kenhető szigetelés, Csz.: K00619751</t>
  </si>
  <si>
    <t>31-001-001.2.2-0220621</t>
  </si>
  <si>
    <t>Betonacél helyszíni szerelése függőleges vagy vízszintes tartószerkezetbe,
bordás betonacélból,
12-20 mm átmérő között
Bordás betonacél, szálban, B 60.50 12 mm</t>
  </si>
  <si>
    <t>Munkanem megnevezése</t>
  </si>
  <si>
    <t>15-002-004.2.1</t>
  </si>
  <si>
    <t>Egyoldali falzsaluzás függőleges vagy ferde sík felülettel,
szerelt táblás zsaluzattal, kézzel mozgatva,támasztó bakkal, kihorgonyozva,
3 m magasságig</t>
  </si>
  <si>
    <t>21 Irtás, föld- és sziklamunka</t>
  </si>
  <si>
    <t>21-002-001.3</t>
  </si>
  <si>
    <t>Humuszos termőréteg, termőföld leszedése,terítése gépi erővel, 18%-os terephajlásig,bármilyen talajban, szállítással,
200,1-400,0 m között</t>
  </si>
  <si>
    <t>21-008-002.1.3</t>
  </si>
  <si>
    <t>Tömörítés bármely tömörítési osztálybangépi erővel,
nagy felületen,
tömörségi fok: 95%</t>
  </si>
  <si>
    <t>21-011-011.3</t>
  </si>
  <si>
    <t>Építési törmelék konténeres elszállítása, lerakása,lerakóhelyi díjjal,
5,0 m3-es konténerbe</t>
  </si>
  <si>
    <t>Munkahelyi depóniából építési törmelék konténerbe rakása, kézi erővel, önálló munka esetén elszámolva,konténer szállítás nélkül</t>
  </si>
  <si>
    <t>23 Síkalapozás</t>
  </si>
  <si>
    <t>31-001-001.1.2-0220041</t>
  </si>
  <si>
    <t>Betonacél helyszíni szerelése függőleges vagy vízszintes tartószerkezetbe,
lágyacélból,
8-12 mm átmérő között
Betonacél, tekercsben, B 38.24 10 mm</t>
  </si>
  <si>
    <t>Hegesztett betonacél háló szerelése tartószerkezetbe
FERALPI Sp8K1515 építési síkháló; 5,00 x 2,15 m; 150 x 150 mm osztással {átmérő} 8,00 / 8,00 BHB55.50</t>
  </si>
  <si>
    <t>31-001-002-0452004</t>
  </si>
  <si>
    <t>35-002-004.2-0115062</t>
  </si>
  <si>
    <t>Páraáteresztő, szabadon fekvő, szélzáró, vízzáró, vízhatlan alátétfólia, alátétfedés, vagy alátétszigetelés terítése 15 cm-es átfedéssel (ellenléc külön tételben számolandó)
ragasztóval vagy ragasztószalaggal folytonosítva
DÖRKEN DELTA MAXX páraáteresztő alátétfedés, 1,5 m × 50 m</t>
  </si>
  <si>
    <t>35-003-001.5-0410051</t>
  </si>
  <si>
    <t>Tetőlécezés
betoncserép alá, 5/4-es lécből
BRAMAC tetőléc 2-6,5 m hosszú 30/32x48/50 mm</t>
  </si>
  <si>
    <t>35-003-001.6</t>
  </si>
  <si>
    <t>Tetőlécezés
tetőfelület ellenlécezésének elkészítése</t>
  </si>
  <si>
    <t>35-011-001.3.2-0211290</t>
  </si>
  <si>
    <t>Faanyag gomba és rovarkártevő elleni
megelőző, egyidejűleg égéskésleltető védelme
merítéses, bemártásos, fürösztéses technológiával felhordott anyaggal
KEMIKÁL Tetol faanyagvédő égéskésleltető, gomba, rovarkárosítás ellen többféle színben</t>
  </si>
  <si>
    <t>41 Tetőfedés</t>
  </si>
  <si>
    <t>42-011-002.2.1.1-0216002</t>
  </si>
  <si>
    <t>Padlóburkolat hordozószerkezetének felületelőkészítése
kültérben, hőterhelt felületen
beton alapfelületen
felületelőkészítő alapozó és tapadóhíd felhordása egy rétegben
MUREXIN LF 1 mélyalapozó</t>
  </si>
  <si>
    <t>42-011-002.2.1.2-0212052</t>
  </si>
  <si>
    <t>Padlóburkolat hordozószerkezetének felületelőkészítése
kültérben, hőterhelt felületen
beton alapfelületen
kenhető víz- és páraszigetelés felhordása egy rétegben, hajlaterősítő szalag elhelyezésével
LB-Knauf AQUASTOP FLEX rugalmas kenhető szigetelés, Csz.: K00619751</t>
  </si>
  <si>
    <t>43-002-001.2-0144003</t>
  </si>
  <si>
    <t>Függőereszcsatorna szerelése, félkörszelvényű,bármilyen kiterített szélességben,
színes műanyagbevonatú horganyzott acéllemezből
LINDAB Rainline R 150 félkörszelvényű függő ereszcsatorna, horganyzott acél + Elite bevonat, standard színben</t>
  </si>
  <si>
    <t>43-002-011.2-0144013</t>
  </si>
  <si>
    <t>Lefolyócső szerelése kör keresztmetszettel,bármilyen kiterített szélességgel,
színes műanyagbevonatú horganyzott acéllemezből
LINDAB Rainline SRÖR 100 körszelvényű lefolyócső egyik végén szűkítve, horganyzott acél + Elite bevonat, standard színben</t>
  </si>
  <si>
    <t>43-002-012.1.2-0144098</t>
  </si>
  <si>
    <t>Lefolyócső kiegészítő szerelvények elhelyezése,kör keresztmetszettel, bármilyen kiterített szélességgel,
lábazati elem, elágazó elem, közdarab stb.
színes műanyagbevonatú horganyzott acéllemezből
LINDAB Rainline SOKN 100 lefolyócső lábazatkikerülő elem, horganyzott acél + Elite bevonat, standard színben</t>
  </si>
  <si>
    <t>43-002-012.1.2-014414</t>
  </si>
  <si>
    <t>Lefolyócső kiegészítő szerelvények elhelyezése,kör keresztmetszettel, bármilyen kiterített szélességgel,
lábazati elem, elágazó elem, közdarab stb.
színes műanyagbevonatú horganyzott acéllemezből
LINDAB Rainline BK 100 csőkönyök 70°-os, horganyzott acél + Elite bevonat, standard színben</t>
  </si>
  <si>
    <t>43-003-001.1.2.2-0993304</t>
  </si>
  <si>
    <t>Ereszszegély szerelése
keményhéjalású tetőhöz,
színes műanyagbevonatú horganyzott acéllemezből,
41-75 cm kiterített szélességgel
LINDAB Seamline FOP szegély tűzihorganyzott acél + Classic bevonat, standard színben, 0,7 mm vtg., kiterített szélesség: 601-650 mm</t>
  </si>
  <si>
    <t>43-003-008.2.1-0144505</t>
  </si>
  <si>
    <t>Ablak- vagy szemöldökpárkány
színes műanyagbevonatú horganyzott acéllemezből,
50 cm kiterített szélességig
LINDAB ÖB felső (ablak) párkánylemez Lv. 0,5 mm, 150 mm széles, 2 m hosszú, Classic bevonattal, standard színben</t>
  </si>
  <si>
    <t>44 Asztalosszerkezetek elhelyezése</t>
  </si>
  <si>
    <t>44-011-001.1.1-0167402</t>
  </si>
  <si>
    <t>klt</t>
  </si>
  <si>
    <t>43 Bádogozás</t>
  </si>
  <si>
    <t xml:space="preserve"> Készítette : Nyíri Vencel</t>
  </si>
  <si>
    <t xml:space="preserve">                   E 15-0397</t>
  </si>
  <si>
    <t xml:space="preserve">Név : </t>
  </si>
  <si>
    <t xml:space="preserve">Cím : </t>
  </si>
  <si>
    <t xml:space="preserve">          </t>
  </si>
  <si>
    <t>19 Költségtérítés</t>
  </si>
  <si>
    <t>19-010-001.11.1.1</t>
  </si>
  <si>
    <t>Általános teendők
megvalósulás szakaszában,
ellenőrző mérések,
épületek műszeres kitűzése</t>
  </si>
  <si>
    <t>12-011-001.1-0025001</t>
  </si>
  <si>
    <t>Mobil WC bérleti díj elszámolása,
szállítással, heti karbantartással
Mobil W.C. bérleti díj/hó</t>
  </si>
  <si>
    <t>hó</t>
  </si>
  <si>
    <t>12 Felvonulási létesítmények</t>
  </si>
  <si>
    <t>21-003-007.1.6.1</t>
  </si>
  <si>
    <t>Munkagödör földkiemelése épületek és műtárgyakhelyén bármely konzisztenciájú, I-IV. oszt. talajban,
gépi erővel, kiegészítő kézi munkával,
alapterület: 250,0 m2 felett,
bármely mélységnél</t>
  </si>
  <si>
    <t>31-001-001.2.2-0220668</t>
  </si>
  <si>
    <t>Betonacél helyszíni szerelése függőleges vagy vízszintes tartószerkezetbe,
bordás betonacélból,
12-20 mm átmérő között
Bordás betonacél, szálban, B60.50 16 mm</t>
  </si>
  <si>
    <t>34 Fém- és könnyű épületszerkezet szerelése</t>
  </si>
  <si>
    <t>34-001-1.1.1-0000001</t>
  </si>
  <si>
    <t>Épület-acélváz szerelése tömör szerelvényekből, Acél mestergerenda beépítése, felület kezelésell, koszorúhoz rögzítéssel</t>
  </si>
  <si>
    <t>44-011-001.1.1-0167403</t>
  </si>
  <si>
    <t>44-012-001.1.1.3.1-0215061</t>
  </si>
  <si>
    <t>71 Villanyszerelés</t>
  </si>
  <si>
    <t>71-001-0000001</t>
  </si>
  <si>
    <t>Villanyszerelési munkálatok épület villamos terv szerint</t>
  </si>
  <si>
    <t xml:space="preserve"> 80-001-0000001</t>
  </si>
  <si>
    <t>80 Épületgépészeti munkák</t>
  </si>
  <si>
    <t>NYÍR-TINN Kft.</t>
  </si>
  <si>
    <t xml:space="preserve">4942 Nemesborzova, Fő utca 57. </t>
  </si>
  <si>
    <t>Adószám: 13699693-2-15</t>
  </si>
  <si>
    <t xml:space="preserve"> Dátum :     2020. szeptember</t>
  </si>
  <si>
    <t>Savanyító üzem építése</t>
  </si>
  <si>
    <t>15-016-002.1-0023128</t>
  </si>
  <si>
    <t>Guruló állvány, 2,50x1,50 m-es járólappal, 2,00 kN/m2 terhelhetőséggel,
4,6 m járólapmagasság (típus: 745071)
KRAUSE guruló állvány 2,50x1,5 m-es járólappal, 2,00 kN/m2 terhelhetőséggel, 4,6 m járólapmagasság (típus: 745071)</t>
  </si>
  <si>
    <t>05 Építőgépek, szerszámok</t>
  </si>
  <si>
    <t>óra</t>
  </si>
  <si>
    <t>05-008-002.2.2.2</t>
  </si>
  <si>
    <t>Autódaruval végzett munka,
autódaru teleszkópos gémmel,
420 kW-ig, 200 t teherbírásig,
120 kW, teherbírás: 18t</t>
  </si>
  <si>
    <t>21-003-008.1.1.1.2</t>
  </si>
  <si>
    <t>Pillérek, gépalapok, oszlopok, aknák, munkagödrök,pincetömbök kiemelése,1 m padka hagyással, kétoldalra kiemelve, depóniábavagy szállítóeszközre rakva,
száraz, földnedves talajban,
10,00 m2 alapterületig,
1,50 m mélységig,
III. fejtési talajosztályban</t>
  </si>
  <si>
    <t>21-004-005.1.1.1</t>
  </si>
  <si>
    <t>Tükörkészítés tömörítés nélkül,
sík felületen
gépi erővel,kiegészítő kézi munkával
talajosztály: I-IV.</t>
  </si>
  <si>
    <t>21-011-007.2-0120015</t>
  </si>
  <si>
    <t>21-011-007.4-0110811</t>
  </si>
  <si>
    <t>Feltöltések alap- és lábazati falak közé és alagsori vagy alá nem pincézett földszinti padozatok alá, az anyag szétterítésével, mozgatásával,
zúzottkőből
Zúzottkő dolomit, Z 55/80, KŐKA, Iszkaszentgyörgy</t>
  </si>
  <si>
    <t>Feltöltések alap- és lábazati falak közé és alagsori vagy alá nem pincézett földszinti padozatok alá, az anyag szétterítésével, mozgatásával,
osztályozatlan kavicsból
Nyers homokos kavics, NHK 0/63 Q-TT, Nyékládháza</t>
  </si>
  <si>
    <t xml:space="preserve">21-011-012
</t>
  </si>
  <si>
    <t>23-003-002-0232210</t>
  </si>
  <si>
    <t>Beton- és vasbetonalapok
Vasbeton sáv-, talp- lemezalap készítéseszivattyús technológiával,.....minőségű betonból
C20/25 - X0v(H) - 16 - F3 - CEM 32,5, m = 6,6 finomsági modulussal</t>
  </si>
  <si>
    <t>31-030-002.1</t>
  </si>
  <si>
    <t>Ipari térburkolatok készítése, speciális betonokból,15-25 cm vastagságig, betonszivattyús technológiával,XK, X1, X4 környezeti osztályú,kissé képlékeny konzisztenciájú betonból,
vasalatlan, vegyszeresen kötés késleltetett, kézi lehúzással</t>
  </si>
  <si>
    <t>34-001-011.4-0123024</t>
  </si>
  <si>
    <t>Z-C-ň könnyűgerenda rendszer elemeinek elhelyezése,
Z-C-ň 150-160 szelemenek és falvázgerendák
METÁL-SHEET C 150/45/45/2,00 horganyzott acélgerenda S 280-350 GD + Z horgany bevonat</t>
  </si>
  <si>
    <t>34-006-001.1-0990971</t>
  </si>
  <si>
    <t>Panelrögzítő csavar elhelyezése,
szendvicspanel fogadó acéltartó rendszerére
LINDAB Coverline LEB11-105 panelrögzítő csavar, hidegen hengerelt gerendákhoz, 5,5x105, panelvtg.: 50-80 mm, festett</t>
  </si>
  <si>
    <t>34-006-001.1-0990973</t>
  </si>
  <si>
    <t xml:space="preserve">Panelrögzítő csavar elhelyezése,
szendvicspanel fogadó acéltartó rendszerére
LINDAB Coverline LEB11-150 panelrögzítő csavar, hidegen hengerelt gerendákhoz, 5,5x150, panelvtg.: 77-125 mm, festett
</t>
  </si>
  <si>
    <t>4-006-001.1-0990975</t>
  </si>
  <si>
    <t>Panelrögzítő csavar elhelyezése,
szendvicspanel fogadó acéltartó rendszerére
LINDAB Coverline LEB11-225 panelrögzítő csavar, hidegen hengerelt gerendákhoz, 5,5x225, panelvtg.: 150-200 mm, festett</t>
  </si>
  <si>
    <t>Üvegszövet háló elhelyezése, függőleges, vízszintes, ferde vagy íves felületen
LB-Knauf üvegszövet 150 g/m2, Csz: K00832010</t>
  </si>
  <si>
    <t>Üvegszövet háló beágyazása, függőleges, vízszintes, ferde vagy íves felületen
LB-Knauf KLEBESPACHTEL/Ragasztótapasz polisztirol hőszigetelő tábla ragasztásához, Csz.: K00617031</t>
  </si>
  <si>
    <t>36-051-006.2.3-0192504</t>
  </si>
  <si>
    <t xml:space="preserve">Kültéri vakolóprofilok elhelyezése,
utólagos (táblás) hőszigetelő rendszerhez (EPS),
rozsdamentes acélból, alumíniumból, 20 - 250 mm hőszigeteléshez, lábazati indító profilok egyenes falakhoz
MASTERPLAST Thermomaster UL, kültéri lábazati indító profil egyenes falhoz 50 mm utólagos hőszigeteléshez, alumínium, Cikkszám: 0110-0L050000
</t>
  </si>
  <si>
    <t>41-003-101.1.1.1-0116901</t>
  </si>
  <si>
    <t>41-003-119.11.1-0116932</t>
  </si>
  <si>
    <t>Sajtolt égetett agyag tetőcserepeknél
élgerinc/taréjgerinc készítése,
kúpcseréppel, kúpcseréprögzítővel, kúpalátéttel
CREATON (kerámia) Premion, Cantus kúpcserép, PP/PHP natúrvörös</t>
  </si>
  <si>
    <t xml:space="preserve">Egyszeres fedés sajtolt égetett agyag tetőcserepekkel,
gyártótól és típustól független,
rögzítés nélkül,
25-30° tetőhajlásszög között
CREATON (kerámia) Premion alapcserép 28×46 cm, natúrvörös
</t>
  </si>
  <si>
    <t>41-003-119.11.2-0116928</t>
  </si>
  <si>
    <t>Sajtolt égetett agyag tetőcserepeknél
élgerinc/taréjgerinc készítése,
kezdő kúpcserép elhelyezése
CREATON (kerámia) Premion, Cantus kerámia kezdőkúp, PP/PHP natúrvörös</t>
  </si>
  <si>
    <t>41-003-119.2-0116913</t>
  </si>
  <si>
    <t>Sajtolt égetett agyag tetőcserepeknél
oromszegély készítése szegélycseréppel, taréjszellőző szegélycseréppel
CREATON (kerámia) Premion szegélycserép (bal/jobb) (2,7 db/m) natúrvörös</t>
  </si>
  <si>
    <t>41-003-119.21.1-0116916</t>
  </si>
  <si>
    <t>Sajtolt égetett agyag tetőcserepeknél
ki-, beszellőztetés,
szellőzőcserép elhelyezése
CREATON (kerámia) Premion szellőzőcserép, szellőző keresztmetszet kb. 32,5 cm2 natúrvörös</t>
  </si>
  <si>
    <t>41-003-119.21.3-0116657</t>
  </si>
  <si>
    <t>Sajtolt égetett agyag tetőcserepeknél
ki-, beszellőztetés,
szellőző elem, szellőző szalag, szellőző léc, szellőző profil vagy lezárófésű elhelyezése
CREATON (kerámia) fésűs ereszszellőző elem, 5 m/tekercs, minden cseréptípushoz (vörös,fekete)</t>
  </si>
  <si>
    <t>41-003-119.21.3-0117070</t>
  </si>
  <si>
    <t>Sajtolt égetett agyag tetőcserepeknél
ki-, beszellőztetés,
szellőző elem, szellőző szalag, szellőző léc, szellőző profil vagy lezárófésű elhelyezése
CREATON (kerámia) szellőző szalag, 5 m, vörös és fekete</t>
  </si>
  <si>
    <t>41-003-119.31.1-0216566</t>
  </si>
  <si>
    <t>Sajtolt égetett agyag tetőcserepeknél
hófogók, hófogócserepek, hófogó- és biztonsági rendszer kiegészítők elhelyezése tetőfelületen,
hófogócserép vagy fém hófogó elhelyezése
CREATON (kerámia) fém hófogó, minden cseréptípushoz (vörös, rézvörös, borvörös, sötétbarna, palaszürke, fekete)</t>
  </si>
  <si>
    <t>44-011-001.1.1-0167401</t>
  </si>
  <si>
    <t>44-011-001.1.1-0167405</t>
  </si>
  <si>
    <t>44-011-001.1.1-0167406</t>
  </si>
  <si>
    <t>44-011-001.1.1-0167407</t>
  </si>
  <si>
    <t>47-021-011.2</t>
  </si>
  <si>
    <t>Acélfelületek mázolása
Acélfelületek előkezelése, festéshez műhelyalapozóval,
nagyméretű acélszerkezeten</t>
  </si>
  <si>
    <t>47-021-012.2.2-0137141</t>
  </si>
  <si>
    <t>Acélfelületek mázolása
Korróziógátló alapozás
nagyméretű acélszerkezeten,
műgyanta kötőanyagú, vizes hígítású festékkel
Disboroof Korrodeck korróziógátló festék, fehér, selyemfényű</t>
  </si>
  <si>
    <t>47-021-031.2.2-0137141</t>
  </si>
  <si>
    <t>Acélfelületek mázolása
Acélfelületek átvonó festése
acélszerkezeten, nagyobb acélfelületen
műgyanta kötőanyagú, vizes hígítású festékkel
Disboroof Korrodeck korróziógátló festék, fehér, selyemfényű</t>
  </si>
  <si>
    <t>47-023-001.1.1.2-0180020</t>
  </si>
  <si>
    <t>47-023-002.1-0130701</t>
  </si>
  <si>
    <t>Tűzvédő és égéskésleltető mázolások
Tűzvédő vagy égéskésleltető mázolás,
acélszerkezeten,
2 mm rétegvastagságig,
30 perc tűzállósági határérték esetén
DUNAMENTI Polylack A oldószeres acélszerkezeti tűzvédő festék</t>
  </si>
  <si>
    <t>Tűzvédő és égéskésleltető mázolások
Tűzvédő bevonatrendszerek védőbevonatai,
univerzális alapozóval
Trinát alapozófesték, fehér 100,EAN: 5995061117031</t>
  </si>
  <si>
    <t>48-002-001.45.1-0115009</t>
  </si>
  <si>
    <t>Talajnedvesség elleni szigetelés;
Szerkezeti falon készített függőleges falszigetelés védőrétegeműanyag dombornyomott lemezzel rögzítés nélkül(rögzítés külön tételben),
HDPE anyagú, kis dombormagasságú lemez(domborulatokkal a talaj irányába fordítva)
DÖRKEN DELTA MS 8 mm dombormagasságú szigetelésvédő lemez</t>
  </si>
  <si>
    <t>48-007-021.1.1.2-0093274</t>
  </si>
  <si>
    <t>Homlokzati fal hő- és/vagy hangszigetelése,
falazott vagy monolit vasbeton szerkezeten, függőleges felületen, (rögzítés, vakolás, légrés kialakítása külön tételben)
vékonyvakolat alatti méretstabil expandált polisztirolhab lemezzel
BACHL Nikecell EPS 80H homlokzati expandált polisztirol keményhab hőszigetelő lemez, 500x1000x50</t>
  </si>
  <si>
    <t>48-007-021.21.2-0093211</t>
  </si>
  <si>
    <t>Hőszigetelések épületlábazaton vagy koszorún, ragasztva (rögzítés külön tételben),
expandált polisztirolhab lemezzel
BACHL Perimeter DS formahabosított polisztirolhab (EPS) hőszigetelő lemez, 615x1250x50 mm</t>
  </si>
  <si>
    <t>48-021-001.51.2.2.1-0091303</t>
  </si>
  <si>
    <t>Hőszigetelő táblák pontszerű mechanikai rögzítése,
homlokzaton,
beton aljzatszerkezethez,
műanyag vagy fém beütőszeges/csavaros műanyag beütődübelekkel
MASTERPLAST Thermomaster D-PLUS 10/120 mm, műanyag beütőszeges tárcsás dübel, A B C* D* falazatokhoz, Cikkszám: 0115-10120200 (*helyszíni dübelkihúzó vizsgálat szükséges)</t>
  </si>
  <si>
    <t>48-021-001.63.2.2-0415950</t>
  </si>
  <si>
    <t>Hőszigetelő és hangelnyelő táblák ragasztásos rögzítése,
homlokzaton,
ragasztóhabbal</t>
  </si>
  <si>
    <t>34-007-001.2-0113679</t>
  </si>
  <si>
    <t>Hűtőházi falpanel vagy függesztett mennyezetpanel szerelése sík, sávos vagy mikrobordázott kivitelben,
50-60 mm vastagságban
KINGSPAN KS 1150 TC 60 0,5/0,4 hűtőházi falpanel horg.+25/150 ?m polyester/FOODSAFE élelmiszeripari bevonat, standard színben</t>
  </si>
  <si>
    <t>34-007-001.4-0113681</t>
  </si>
  <si>
    <t>Hűtőházi falpanel vagy függesztett mennyezetpanel szerelése sík, sávos vagy mikrobordázott kivitelben,
100 mm vastagságban
KINGSPAN KS 1150 TC 100 0,5/0,4 hűtőházi falpanel horg.+25/150 ?m polyester/FOODSAFE élelmiszeripari bevonat, standard színben</t>
  </si>
  <si>
    <t>34-003-021.1.1.7-0113665</t>
  </si>
  <si>
    <t>Külső térelhatárolás hőszigetelt szendvicspanel elemekkel, látszó csavaros rögzítéssel,
PUR vagy PIR hab szigeteléssel,
25-100 mm vastagság között,
100 mm vastagságban
KINGSPAN KS 1150 TF 100 0,5/0,4 IPN falpanel horg.+25/20 ?m polyester bevonat, standard színben</t>
  </si>
  <si>
    <t>34-007-001.4-0113491</t>
  </si>
  <si>
    <t xml:space="preserve">Hűtőházi falpanel vagy függesztett mennyezetpanel szerelése sík, sávos vagy mikrobordázott kivitelben,
100 mm vastagságban
KINGSPAN KS 1150 TC 100 0,5/0,4 hűtőházi falpanel horg.+150/150 ?m FOODSAFE/FOODSAFE élelmiszeripari bevonat, standard színben
</t>
  </si>
  <si>
    <t>34-007-001.7-0113683</t>
  </si>
  <si>
    <t xml:space="preserve">Hűtőházi falpanel vagy függesztett mennyezetpanel szerelése sík, sávos vagy mikrobordázott kivitelben,
140-150 mm vastagságban
KINGSPAN KS 1150 TC 150 0,5/0,4 hűtőházi falpanel horg+25/150 ?m polyester/FOODSAFE élelmiszeripari bevonat, standard színben
</t>
  </si>
  <si>
    <t>34-008-002.1.1.3-0119642</t>
  </si>
  <si>
    <t>Hűtött terek, raktárak, csarnokok nyílászáróinak beépítése,
poliuretán keményhabbal kitöltött ajtólappal,
0ď-ig, 70-150 mm-es hőszigeteléssel,
hűtőtéri könnyű tolóajtó elhelyezése
KINGSPAN egyszárnyú toló hűtőajtó, 80 mm hőszig., 0,5 mm lemezzel, standard színben, küszöbbel, ajtózárral, hőszigetelt tokkal, 1600x2400</t>
  </si>
  <si>
    <t>Hűtött terek, raktárak, csarnokok nyílászáróinak beépítése,
poliuretán keményhabbal kitöltött ajtólappal,
0ď-ig, 70-150 mm-es hőszigeteléssel,
hűtőtéri könnyű tolóajtó elhelyezése
KINGSPAN egyszárnyú toló hűtőajtó, 80 mm hőszig., 0,5 mm lemezzel, standard színben, küszöbbel, ajtózárral, hőszigetelt tokkal, 2000x2400</t>
  </si>
  <si>
    <t>34-007-001.1-0113677</t>
  </si>
  <si>
    <t>Hűtőházi falpanel vagy függesztett mennyezetpanel szerelése sík, sávos vagy mikrobordázott kivitelben,
25-40 mm vastagságban
KINGSPAN KS 1150 TC 40 0,5/0,4 hűtőházi falpanel horg.+25/150 ?m polyester/FOODSAFE élelmiszeripari bevonat, standard színben</t>
  </si>
  <si>
    <t>31-030-003.2</t>
  </si>
  <si>
    <t>Beton aljzat felületképzéséért többletidő,
saját levében cementszórással, simított fényes felület, vassimítóval</t>
  </si>
  <si>
    <t>42-022-001.1.1.2.1.1-0212015</t>
  </si>
  <si>
    <t>Padlóburkolat készítése,
beltérben,
tégla, beton, vakolt alapfelületen,
gres, kőporcelán lappal,
kötésben vagy hálósan, 3-5 mm vtg. ragasztóba rakva, 1-10 mm fugaszélességgel,
20x20 - 40x40 cm közötti lapmérettel
LB-Knauf S1 FLEX Flexibilis csempe- és járólapragasztó, nagyméretű burkolólapokhoz (max. 90x90 cm), Cikkszám: K00617331LB-Knauf SILVERCOL Prémium flexibilis fugázó, EN 12004 szerinti CG2WA minősítéssel, Cikkszám: K00675**1</t>
  </si>
  <si>
    <t>42-022-001.2.1.2.1.1-0212015</t>
  </si>
  <si>
    <t>Padlóburkolat készítése,
kültérben, hőterhelt felületen,
tégla, beton, vakolt alapfelületen,
gres, kőporcelán lappal,
kötésben vagy hálósan, 3-5 mm vtg. ragasztóba rakva, 1-10 mm fugaszélességgel,
20x20 - 40x40 cm közötti lapmérettel
LB-Knauf S1 FLEX Flexibilis csempe- és járólapragasztó, nagyméretű burkolólapokhoz (max. 90x90 cm), Cikkszám: K00617331LB-Knauf SILVERCOL Prémium flexibilis fugázó, EN 12004 szerinti CG2WA minősítéssel, Cikkszám: K00675**1</t>
  </si>
  <si>
    <t>42-051-001.1.2.5.2.1-0217010</t>
  </si>
  <si>
    <t>Ipari padlóburkolat készítése, beltéri vagy kül- és beltéri járófelületek,
új beton vagy esztrich járófelületre,
műgyanta bevonattal,
emelt szintű sav- és vegyszerálló,
oldószeres műgyantával,
kb. 0,3 mm rétegvastagságig
StoPox UA színes, vegyszerálló epoxi felületlezáró, alapszínek, 14132-010</t>
  </si>
  <si>
    <t>Műanyag nyílászárók elhelyezése előre kihagyott falnyílásba,
hőszigetelt, fokozott légzárású ajtó,tömítéssel (szerelvényezve, finom beállítással),
7 kamrás PVC profil, uw&lt;1,1 W/m2K, mérete: 75 x 210 cm</t>
  </si>
  <si>
    <t>Műanyag nyílászárók elhelyezése előre kihagyott falnyílásba,
hőszigetelt, fokozott légzárású ajtó,tömítéssel (szerelvényezve, finom beállítással),
7 kamrás PVC profil, uw&lt;1,1 W/m2K, mérete: 90 x 210 cm</t>
  </si>
  <si>
    <t>Műanyag nyílászárók elhelyezése előre kihagyott falnyílásba,
hőszigetelt, fokozott légzárású ajtó,tömítéssel (szerelvényezve, finom beállítással),
7 kamrás PVC profil, uw&lt;1,1 W/m2K, mérete: 100 x 210 cm</t>
  </si>
  <si>
    <t>Műanyag nyílászárók elhelyezése előre kihagyott falnyílásba,
hőszigetelt, fokozott légzárású ajtó,tömítéssel (szerelvényezve, finom beállítással),
7 kamrás PVC profil, uw&lt;1,1 W/m2K, mérete: 100 x 240 cm</t>
  </si>
  <si>
    <t>Műanyag nyílászárók elhelyezése előre kihagyott falnyílásba,
hőszigetelt, fokozott légzárású ajtó,tömítéssel (szerelvényezve, finom beállítással),
7 kamrás PVC profil, uw&lt;1,1 W/m2K, mérete: 160 x 240 cm</t>
  </si>
  <si>
    <t>Műanyag nyílászárók elhelyezése előre kihagyott falnyílásba,
hőszigetelt, fokozott légzárású ajtó,tömítéssel (szerelvényezve, finom beállítással),
7 kamrás PVC profil, uw&lt;1,1 W/m2K, mérete: 200 x 240 cm</t>
  </si>
  <si>
    <t>Műanyag nyílászárók,
hőszigetelt, fokozott légzárású ablak elhelyezéseelőre kihagyott falnyílásba, tömítéssel (szerelvényezve, finombeállítással),
7 kamrás profil,
7 kamrás , műanyag bukó-nyíló ablak, Ug=0,6 W/m2K hőszigetelt üvegezéssel 60 x 60 cm</t>
  </si>
  <si>
    <t>Árazatlan költségvetési kiírás</t>
  </si>
  <si>
    <t>Épületgépészeti munkálatok épületgépészeti terv szerint, épületen kívűli közműhálózatok tervezése és kivitelezése meglévő közműbeállásokra.</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</si>
</sst>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 numFmtId="168" formatCode="#,##0.00\ &quot;Ft&quot;"/>
  </numFmts>
  <fonts count="48">
    <font>
      <sz val="11"/>
      <color theme="1"/>
      <name val="Calibri"/>
      <family val="2"/>
    </font>
    <font>
      <sz val="11"/>
      <color indexed="8"/>
      <name val="Calibri"/>
      <family val="2"/>
    </font>
    <font>
      <b/>
      <sz val="8"/>
      <name val="Century Gothic"/>
      <family val="2"/>
    </font>
    <font>
      <sz val="10"/>
      <name val="Arial"/>
      <family val="0"/>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Century Gothic"/>
      <family val="2"/>
    </font>
    <font>
      <b/>
      <sz val="10"/>
      <color indexed="8"/>
      <name val="Century Gothic"/>
      <family val="2"/>
    </font>
    <font>
      <b/>
      <sz val="12"/>
      <color indexed="8"/>
      <name val="Times New Roman"/>
      <family val="1"/>
    </font>
    <font>
      <sz val="12"/>
      <color indexed="8"/>
      <name val="Times New Roman"/>
      <family val="1"/>
    </font>
    <font>
      <b/>
      <sz val="10"/>
      <color indexed="8"/>
      <name val="Times New Roman CE"/>
      <family val="0"/>
    </font>
    <font>
      <sz val="10"/>
      <color indexed="8"/>
      <name val="Times New Roman CE"/>
      <family val="0"/>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Century Gothic"/>
      <family val="2"/>
    </font>
    <font>
      <b/>
      <sz val="10"/>
      <color theme="1"/>
      <name val="Century Gothic"/>
      <family val="2"/>
    </font>
    <font>
      <b/>
      <sz val="12"/>
      <color theme="1"/>
      <name val="Times New Roman"/>
      <family val="1"/>
    </font>
    <font>
      <sz val="12"/>
      <color theme="1"/>
      <name val="Times New Roman"/>
      <family val="1"/>
    </font>
    <font>
      <b/>
      <sz val="10"/>
      <color theme="1"/>
      <name val="Times New Roman CE"/>
      <family val="0"/>
    </font>
    <font>
      <sz val="10"/>
      <color theme="1"/>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1">
    <xf numFmtId="0" fontId="0" fillId="0" borderId="0" xfId="0" applyFont="1" applyAlignment="1">
      <alignment/>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4" fillId="0" borderId="0" xfId="0" applyFont="1" applyAlignment="1">
      <alignment vertical="top"/>
    </xf>
    <xf numFmtId="0" fontId="45"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3" fontId="42" fillId="0" borderId="11" xfId="0" applyNumberFormat="1" applyFont="1" applyBorder="1" applyAlignment="1">
      <alignment vertical="top"/>
    </xf>
    <xf numFmtId="3" fontId="43" fillId="0" borderId="10" xfId="0" applyNumberFormat="1" applyFont="1" applyBorder="1" applyAlignment="1">
      <alignment vertical="top" wrapText="1"/>
    </xf>
    <xf numFmtId="0" fontId="42" fillId="0" borderId="0" xfId="0" applyFont="1" applyBorder="1" applyAlignment="1">
      <alignment vertical="top"/>
    </xf>
    <xf numFmtId="3" fontId="42" fillId="0" borderId="0" xfId="0" applyNumberFormat="1" applyFont="1" applyBorder="1" applyAlignment="1">
      <alignment horizontal="center" vertical="top"/>
    </xf>
    <xf numFmtId="0" fontId="43" fillId="0" borderId="10" xfId="0" applyFont="1" applyBorder="1" applyAlignment="1">
      <alignment vertical="top" wrapText="1"/>
    </xf>
    <xf numFmtId="3" fontId="42" fillId="0" borderId="11" xfId="0" applyNumberFormat="1" applyFont="1" applyBorder="1" applyAlignment="1">
      <alignment vertical="top"/>
    </xf>
    <xf numFmtId="0" fontId="43" fillId="0" borderId="0" xfId="0" applyFont="1" applyBorder="1" applyAlignment="1">
      <alignment vertical="top" wrapText="1"/>
    </xf>
    <xf numFmtId="0" fontId="42" fillId="0" borderId="10" xfId="0" applyFont="1" applyBorder="1" applyAlignment="1">
      <alignment vertical="top" wrapText="1"/>
    </xf>
    <xf numFmtId="3" fontId="42" fillId="0" borderId="10" xfId="0" applyNumberFormat="1" applyFont="1" applyBorder="1" applyAlignment="1">
      <alignment horizontal="right" vertical="top" wrapText="1"/>
    </xf>
    <xf numFmtId="3" fontId="42" fillId="0" borderId="10" xfId="0" applyNumberFormat="1" applyFont="1" applyBorder="1" applyAlignment="1">
      <alignment vertical="top" wrapText="1"/>
    </xf>
    <xf numFmtId="0" fontId="46" fillId="0" borderId="10" xfId="0" applyFont="1" applyFill="1" applyBorder="1" applyAlignment="1">
      <alignment horizontal="left" vertical="top" wrapText="1"/>
    </xf>
    <xf numFmtId="0" fontId="46" fillId="0" borderId="10" xfId="0" applyFont="1" applyFill="1" applyBorder="1" applyAlignment="1">
      <alignment vertical="top" wrapText="1"/>
    </xf>
    <xf numFmtId="4" fontId="46" fillId="0" borderId="10" xfId="0" applyNumberFormat="1" applyFont="1" applyFill="1" applyBorder="1" applyAlignment="1">
      <alignment horizontal="right" vertical="top" wrapText="1"/>
    </xf>
    <xf numFmtId="0" fontId="46" fillId="0" borderId="10" xfId="0" applyFont="1" applyFill="1" applyBorder="1" applyAlignment="1">
      <alignment horizontal="right" vertical="top" wrapText="1"/>
    </xf>
    <xf numFmtId="3" fontId="46" fillId="0" borderId="10" xfId="0" applyNumberFormat="1" applyFont="1" applyFill="1" applyBorder="1" applyAlignment="1">
      <alignment horizontal="right" vertical="top" wrapText="1"/>
    </xf>
    <xf numFmtId="0" fontId="46" fillId="0" borderId="0" xfId="0" applyFont="1" applyFill="1" applyAlignment="1">
      <alignment vertical="top" wrapText="1"/>
    </xf>
    <xf numFmtId="0" fontId="46" fillId="0" borderId="0" xfId="0" applyFont="1" applyFill="1" applyAlignment="1">
      <alignment vertical="top" wrapText="1"/>
    </xf>
    <xf numFmtId="0" fontId="46" fillId="0" borderId="0" xfId="0" applyFont="1" applyFill="1" applyAlignment="1">
      <alignment horizontal="right" vertical="top" wrapText="1"/>
    </xf>
    <xf numFmtId="3" fontId="46" fillId="0" borderId="0" xfId="0" applyNumberFormat="1" applyFont="1" applyFill="1" applyAlignment="1">
      <alignment horizontal="right" vertical="top" wrapText="1"/>
    </xf>
    <xf numFmtId="0" fontId="47" fillId="0" borderId="0" xfId="0" applyFont="1" applyFill="1" applyAlignment="1">
      <alignment horizontal="left" vertical="top" wrapText="1"/>
    </xf>
    <xf numFmtId="0" fontId="47" fillId="0" borderId="0" xfId="0" applyFont="1" applyFill="1" applyAlignment="1">
      <alignment vertical="top" wrapText="1"/>
    </xf>
    <xf numFmtId="4" fontId="47" fillId="0" borderId="0" xfId="0" applyNumberFormat="1" applyFont="1" applyFill="1" applyAlignment="1">
      <alignment horizontal="right" vertical="top" wrapText="1"/>
    </xf>
    <xf numFmtId="0" fontId="47" fillId="0" borderId="0" xfId="0" applyFont="1" applyFill="1" applyAlignment="1">
      <alignment horizontal="right" vertical="top" wrapText="1"/>
    </xf>
    <xf numFmtId="3" fontId="47" fillId="0" borderId="0" xfId="0" applyNumberFormat="1" applyFont="1" applyFill="1" applyAlignment="1">
      <alignment horizontal="right" vertical="top" wrapText="1"/>
    </xf>
    <xf numFmtId="0" fontId="46" fillId="0" borderId="0" xfId="0" applyFont="1" applyFill="1" applyBorder="1" applyAlignment="1">
      <alignment vertical="top" wrapText="1"/>
    </xf>
    <xf numFmtId="0" fontId="42" fillId="0" borderId="0" xfId="0" applyFont="1" applyAlignment="1">
      <alignment vertical="top"/>
    </xf>
    <xf numFmtId="0" fontId="43" fillId="0" borderId="0" xfId="0" applyFont="1" applyBorder="1" applyAlignment="1">
      <alignment vertical="top" wrapText="1"/>
    </xf>
    <xf numFmtId="0" fontId="42" fillId="0" borderId="10" xfId="0" applyFont="1" applyBorder="1" applyAlignment="1">
      <alignment vertical="top" wrapText="1"/>
    </xf>
    <xf numFmtId="3" fontId="42" fillId="0" borderId="10" xfId="0" applyNumberFormat="1" applyFont="1" applyBorder="1" applyAlignment="1">
      <alignment horizontal="right" vertical="top" wrapText="1"/>
    </xf>
    <xf numFmtId="3" fontId="42" fillId="0" borderId="10" xfId="0" applyNumberFormat="1" applyFont="1" applyBorder="1" applyAlignment="1">
      <alignment vertical="top" wrapText="1"/>
    </xf>
    <xf numFmtId="0" fontId="46" fillId="0" borderId="0" xfId="0" applyFont="1" applyFill="1" applyAlignment="1">
      <alignment vertical="top" wrapText="1"/>
    </xf>
    <xf numFmtId="3" fontId="43" fillId="0" borderId="0" xfId="0" applyNumberFormat="1" applyFont="1" applyBorder="1" applyAlignment="1">
      <alignment vertical="top" wrapText="1"/>
    </xf>
    <xf numFmtId="3" fontId="42" fillId="0" borderId="0" xfId="0" applyNumberFormat="1" applyFont="1" applyAlignment="1">
      <alignment vertical="top" wrapText="1"/>
    </xf>
    <xf numFmtId="0" fontId="47" fillId="0" borderId="0" xfId="0" applyFont="1" applyAlignment="1">
      <alignment vertical="top" wrapText="1"/>
    </xf>
    <xf numFmtId="0" fontId="47" fillId="0" borderId="0" xfId="0" applyFont="1" applyAlignment="1">
      <alignment horizontal="right" vertical="top" wrapText="1"/>
    </xf>
    <xf numFmtId="0" fontId="47" fillId="0" borderId="0" xfId="0" applyFont="1" applyAlignment="1">
      <alignment horizontal="left" vertical="top" wrapText="1"/>
    </xf>
    <xf numFmtId="0" fontId="46" fillId="0" borderId="0" xfId="0" applyFont="1" applyAlignment="1">
      <alignment horizontal="right" vertical="top" wrapText="1"/>
    </xf>
    <xf numFmtId="0" fontId="47" fillId="0" borderId="0" xfId="0" applyFont="1" applyAlignment="1">
      <alignment vertical="top" wrapText="1"/>
    </xf>
    <xf numFmtId="0" fontId="42" fillId="0" borderId="0" xfId="0" applyFont="1" applyAlignment="1">
      <alignment vertical="top" wrapText="1"/>
    </xf>
    <xf numFmtId="3" fontId="43" fillId="0" borderId="10" xfId="0" applyNumberFormat="1" applyFont="1" applyBorder="1" applyAlignment="1">
      <alignment vertical="top" wrapText="1"/>
    </xf>
    <xf numFmtId="0" fontId="46" fillId="0" borderId="0" xfId="0" applyFont="1" applyFill="1" applyAlignment="1">
      <alignment vertical="top" wrapText="1"/>
    </xf>
    <xf numFmtId="0" fontId="46" fillId="0" borderId="0" xfId="0" applyFont="1" applyAlignment="1">
      <alignment vertical="top" wrapText="1"/>
    </xf>
    <xf numFmtId="0" fontId="46" fillId="0" borderId="12"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vertical="top" wrapText="1"/>
    </xf>
    <xf numFmtId="0" fontId="47" fillId="0" borderId="0" xfId="0" applyFont="1" applyFill="1" applyBorder="1" applyAlignment="1">
      <alignment horizontal="right" vertical="top" wrapText="1"/>
    </xf>
    <xf numFmtId="0" fontId="45" fillId="0" borderId="0" xfId="0" applyFont="1" applyAlignment="1">
      <alignment vertical="top"/>
    </xf>
    <xf numFmtId="0" fontId="0" fillId="0" borderId="0" xfId="0" applyAlignment="1">
      <alignment vertical="top"/>
    </xf>
    <xf numFmtId="0" fontId="42" fillId="0" borderId="0" xfId="0" applyFont="1" applyAlignment="1">
      <alignment horizontal="center" vertical="top"/>
    </xf>
    <xf numFmtId="0" fontId="0" fillId="0" borderId="0" xfId="0" applyAlignment="1">
      <alignment horizontal="center" vertical="top"/>
    </xf>
    <xf numFmtId="3" fontId="42" fillId="0" borderId="12" xfId="0" applyNumberFormat="1" applyFont="1" applyBorder="1" applyAlignment="1">
      <alignment horizontal="center" vertical="top"/>
    </xf>
    <xf numFmtId="3" fontId="42" fillId="0" borderId="11" xfId="0" applyNumberFormat="1" applyFont="1" applyBorder="1" applyAlignment="1">
      <alignment horizontal="center" vertical="top"/>
    </xf>
    <xf numFmtId="3" fontId="42" fillId="0" borderId="10" xfId="0" applyNumberFormat="1" applyFont="1" applyBorder="1" applyAlignment="1">
      <alignment horizontal="center" vertical="top"/>
    </xf>
    <xf numFmtId="0" fontId="42" fillId="0" borderId="12" xfId="0" applyFont="1" applyBorder="1" applyAlignment="1">
      <alignment horizontal="center" vertical="top"/>
    </xf>
    <xf numFmtId="0" fontId="2" fillId="0" borderId="0" xfId="0" applyFont="1" applyAlignment="1">
      <alignment vertical="top"/>
    </xf>
    <xf numFmtId="0" fontId="2" fillId="0" borderId="0" xfId="54" applyFont="1" applyAlignment="1">
      <alignment vertical="top"/>
      <protection/>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0" xfId="0" applyFont="1" applyAlignment="1">
      <alignment horizontal="left" vertical="top"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2 2" xfId="55"/>
    <cellStyle name="Normál 3"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8"/>
  <sheetViews>
    <sheetView tabSelected="1" view="pageBreakPreview" zoomScaleSheetLayoutView="100" workbookViewId="0" topLeftCell="A1">
      <selection activeCell="E24" sqref="E24"/>
    </sheetView>
  </sheetViews>
  <sheetFormatPr defaultColWidth="9.140625" defaultRowHeight="15"/>
  <cols>
    <col min="1" max="1" width="36.421875" style="1" customWidth="1"/>
    <col min="2" max="2" width="10.7109375" style="1" customWidth="1"/>
    <col min="3" max="4" width="15.7109375" style="1" customWidth="1"/>
    <col min="5" max="16384" width="9.140625" style="1" customWidth="1"/>
  </cols>
  <sheetData>
    <row r="1" spans="1:4" s="5" customFormat="1" ht="15.75">
      <c r="A1" s="66" t="s">
        <v>126</v>
      </c>
      <c r="B1" s="66"/>
      <c r="C1" s="66"/>
      <c r="D1" s="66"/>
    </row>
    <row r="2" spans="1:4" s="5" customFormat="1" ht="15.75">
      <c r="A2" s="66" t="s">
        <v>127</v>
      </c>
      <c r="B2" s="66"/>
      <c r="C2" s="66"/>
      <c r="D2" s="66"/>
    </row>
    <row r="3" spans="1:4" s="5" customFormat="1" ht="15.75">
      <c r="A3" s="66" t="s">
        <v>128</v>
      </c>
      <c r="B3" s="66"/>
      <c r="C3" s="66"/>
      <c r="D3" s="66"/>
    </row>
    <row r="4" spans="1:4" s="6" customFormat="1" ht="15.75">
      <c r="A4" s="65"/>
      <c r="B4" s="65"/>
      <c r="C4" s="65"/>
      <c r="D4" s="65"/>
    </row>
    <row r="5" spans="1:4" s="6" customFormat="1" ht="15.75">
      <c r="A5" s="57"/>
      <c r="B5" s="58"/>
      <c r="C5" s="58"/>
      <c r="D5" s="58"/>
    </row>
    <row r="6" spans="1:4" s="6" customFormat="1" ht="15.75">
      <c r="A6" s="57"/>
      <c r="B6" s="58"/>
      <c r="C6" s="58"/>
      <c r="D6" s="58"/>
    </row>
    <row r="7" spans="1:4" s="6" customFormat="1" ht="15.75">
      <c r="A7" s="57"/>
      <c r="B7" s="58"/>
      <c r="C7" s="58"/>
      <c r="D7" s="58"/>
    </row>
    <row r="9" spans="1:3" ht="13.5">
      <c r="A9" s="36" t="s">
        <v>102</v>
      </c>
      <c r="C9" s="1" t="s">
        <v>25</v>
      </c>
    </row>
    <row r="10" spans="1:3" ht="13.5">
      <c r="A10" s="1" t="s">
        <v>25</v>
      </c>
      <c r="C10" s="1" t="s">
        <v>25</v>
      </c>
    </row>
    <row r="11" spans="1:3" ht="13.5">
      <c r="A11" s="36" t="s">
        <v>103</v>
      </c>
      <c r="C11" s="36" t="s">
        <v>129</v>
      </c>
    </row>
    <row r="12" spans="1:3" ht="13.5">
      <c r="A12" s="36" t="s">
        <v>104</v>
      </c>
      <c r="C12" s="36" t="s">
        <v>100</v>
      </c>
    </row>
    <row r="13" spans="1:3" ht="13.5">
      <c r="A13" s="1" t="s">
        <v>25</v>
      </c>
      <c r="C13" s="36" t="s">
        <v>101</v>
      </c>
    </row>
    <row r="14" spans="1:3" ht="13.5">
      <c r="A14" s="1" t="s">
        <v>25</v>
      </c>
      <c r="C14" s="1" t="s">
        <v>25</v>
      </c>
    </row>
    <row r="15" spans="1:3" ht="13.5">
      <c r="A15" s="1" t="s">
        <v>26</v>
      </c>
      <c r="C15" s="1" t="s">
        <v>25</v>
      </c>
    </row>
    <row r="16" ht="13.5">
      <c r="A16" s="36"/>
    </row>
    <row r="17" ht="13.5">
      <c r="A17" s="36" t="s">
        <v>130</v>
      </c>
    </row>
    <row r="18" ht="13.5">
      <c r="A18" s="36"/>
    </row>
    <row r="19" spans="1:3" ht="13.5">
      <c r="A19" s="1" t="s">
        <v>27</v>
      </c>
      <c r="C19" s="1" t="s">
        <v>48</v>
      </c>
    </row>
    <row r="20" ht="13.5">
      <c r="A20" s="1" t="s">
        <v>27</v>
      </c>
    </row>
    <row r="22" spans="1:4" ht="15">
      <c r="A22" s="59" t="s">
        <v>232</v>
      </c>
      <c r="B22" s="60"/>
      <c r="C22" s="60"/>
      <c r="D22" s="60"/>
    </row>
    <row r="23" spans="1:4" ht="13.5">
      <c r="A23" s="7" t="s">
        <v>28</v>
      </c>
      <c r="B23" s="7"/>
      <c r="C23" s="10" t="s">
        <v>29</v>
      </c>
      <c r="D23" s="10" t="s">
        <v>30</v>
      </c>
    </row>
    <row r="24" spans="1:4" ht="13.5">
      <c r="A24" s="7" t="s">
        <v>31</v>
      </c>
      <c r="B24" s="7"/>
      <c r="C24" s="11">
        <f>'Fejezet összesítő'!B20</f>
        <v>0</v>
      </c>
      <c r="D24" s="16">
        <f>'Fejezet összesítő'!C20</f>
        <v>0</v>
      </c>
    </row>
    <row r="25" spans="1:4" ht="13.5">
      <c r="A25" s="1" t="s">
        <v>32</v>
      </c>
      <c r="C25" s="61">
        <f>ROUND(C24+D24,0)</f>
        <v>0</v>
      </c>
      <c r="D25" s="61"/>
    </row>
    <row r="26" spans="1:4" ht="13.5">
      <c r="A26" s="7" t="s">
        <v>33</v>
      </c>
      <c r="B26" s="8">
        <v>0.27</v>
      </c>
      <c r="C26" s="62">
        <f>ROUND(C25*B26,0)</f>
        <v>0</v>
      </c>
      <c r="D26" s="62"/>
    </row>
    <row r="27" spans="1:4" ht="13.5">
      <c r="A27" s="7" t="s">
        <v>34</v>
      </c>
      <c r="B27" s="7"/>
      <c r="C27" s="63">
        <f>ROUND(C25+C26,0)</f>
        <v>0</v>
      </c>
      <c r="D27" s="63"/>
    </row>
    <row r="28" spans="1:4" ht="13.5">
      <c r="A28" s="13"/>
      <c r="B28" s="13"/>
      <c r="C28" s="14"/>
      <c r="D28" s="14"/>
    </row>
    <row r="29" spans="1:4" ht="13.5">
      <c r="A29" s="13"/>
      <c r="B29" s="13"/>
      <c r="C29" s="14"/>
      <c r="D29" s="14"/>
    </row>
    <row r="30" spans="1:4" ht="13.5">
      <c r="A30" s="13"/>
      <c r="B30" s="13"/>
      <c r="C30" s="14"/>
      <c r="D30" s="14"/>
    </row>
    <row r="31" ht="13.5">
      <c r="D31" s="14"/>
    </row>
    <row r="32" ht="13.5">
      <c r="D32" s="14"/>
    </row>
    <row r="34" spans="2:3" ht="13.5">
      <c r="B34" s="64" t="s">
        <v>35</v>
      </c>
      <c r="C34" s="64"/>
    </row>
    <row r="36" ht="13.5">
      <c r="A36" s="9"/>
    </row>
    <row r="37" ht="13.5">
      <c r="A37" s="9"/>
    </row>
    <row r="38" ht="13.5">
      <c r="A38" s="9"/>
    </row>
  </sheetData>
  <sheetProtection/>
  <mergeCells count="12">
    <mergeCell ref="A4:D4"/>
    <mergeCell ref="A5:D5"/>
    <mergeCell ref="A6:D6"/>
    <mergeCell ref="A1:D1"/>
    <mergeCell ref="A2:D2"/>
    <mergeCell ref="A3:D3"/>
    <mergeCell ref="A7:D7"/>
    <mergeCell ref="A22:D22"/>
    <mergeCell ref="C25:D25"/>
    <mergeCell ref="C26:D26"/>
    <mergeCell ref="C27:D27"/>
    <mergeCell ref="B34:C34"/>
  </mergeCells>
  <printOptions/>
  <pageMargins left="1" right="1" top="1" bottom="1" header="0.4166666666666667" footer="0.4166666666666667"/>
  <pageSetup firstPageNumber="1" useFirstPageNumber="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1">
      <selection activeCell="C12" sqref="C12"/>
    </sheetView>
  </sheetViews>
  <sheetFormatPr defaultColWidth="9.140625" defaultRowHeight="15"/>
  <cols>
    <col min="1" max="1" width="45.7109375" style="2" customWidth="1"/>
    <col min="2" max="3" width="20.7109375" style="2" customWidth="1"/>
    <col min="4" max="16384" width="9.140625" style="2" customWidth="1"/>
  </cols>
  <sheetData>
    <row r="1" spans="1:3" s="3" customFormat="1" ht="12.75">
      <c r="A1" s="15" t="s">
        <v>55</v>
      </c>
      <c r="B1" s="4" t="s">
        <v>22</v>
      </c>
      <c r="C1" s="4" t="s">
        <v>23</v>
      </c>
    </row>
    <row r="2" spans="1:3" s="37" customFormat="1" ht="13.5">
      <c r="A2" s="38" t="str">
        <f>'Savanyító üzem'!A2:E2</f>
        <v>05 Építőgépek, szerszámok</v>
      </c>
      <c r="B2" s="39">
        <f>SUM('Savanyító üzem'!H3)</f>
        <v>0</v>
      </c>
      <c r="C2" s="39">
        <f>SUM('Savanyító üzem'!I3)</f>
        <v>0</v>
      </c>
    </row>
    <row r="3" spans="1:3" s="37" customFormat="1" ht="13.5">
      <c r="A3" s="38" t="str">
        <f>'Savanyító üzem'!A4</f>
        <v>12 Felvonulási létesítmények</v>
      </c>
      <c r="B3" s="39">
        <f>SUM('Savanyító üzem'!H5)</f>
        <v>0</v>
      </c>
      <c r="C3" s="39">
        <f>SUM('Savanyító üzem'!I5)</f>
        <v>0</v>
      </c>
    </row>
    <row r="4" spans="1:3" s="17" customFormat="1" ht="13.5">
      <c r="A4" s="18" t="str">
        <f>'Savanyító üzem'!A6:F6</f>
        <v>15 Zsaluzás és állványozás</v>
      </c>
      <c r="B4" s="19">
        <f>SUM('Savanyító üzem'!H7:H8)</f>
        <v>0</v>
      </c>
      <c r="C4" s="39">
        <f>SUM('Savanyító üzem'!I7:I8)</f>
        <v>0</v>
      </c>
    </row>
    <row r="5" spans="1:3" s="37" customFormat="1" ht="13.5">
      <c r="A5" s="38" t="str">
        <f>'Savanyító üzem'!A9</f>
        <v>19 Költségtérítés</v>
      </c>
      <c r="B5" s="39">
        <f>SUM('Savanyító üzem'!H10)</f>
        <v>0</v>
      </c>
      <c r="C5" s="39">
        <f>SUM('Savanyító üzem'!I10)</f>
        <v>0</v>
      </c>
    </row>
    <row r="6" spans="1:3" s="37" customFormat="1" ht="13.5">
      <c r="A6" s="38" t="str">
        <f>'Savanyító üzem'!A11</f>
        <v>21 Irtás, föld- és sziklamunka</v>
      </c>
      <c r="B6" s="39">
        <f>SUM('Savanyító üzem'!H12:H20)</f>
        <v>0</v>
      </c>
      <c r="C6" s="39">
        <f>SUM('Savanyító üzem'!I12:I20)</f>
        <v>0</v>
      </c>
    </row>
    <row r="7" spans="1:3" s="37" customFormat="1" ht="13.5">
      <c r="A7" s="38" t="str">
        <f>'Savanyító üzem'!A21</f>
        <v>23 Síkalapozás</v>
      </c>
      <c r="B7" s="39">
        <f>SUM('Savanyító üzem'!H22)</f>
        <v>0</v>
      </c>
      <c r="C7" s="39">
        <f>SUM('Savanyító üzem'!I22)</f>
        <v>0</v>
      </c>
    </row>
    <row r="8" spans="1:3" s="17" customFormat="1" ht="13.5">
      <c r="A8" s="18" t="str">
        <f>'Savanyító üzem'!A23:F23</f>
        <v>31 Helyszíni beton és vasbeton munka</v>
      </c>
      <c r="B8" s="19">
        <f>SUM('Savanyító üzem'!H24:H30)</f>
        <v>0</v>
      </c>
      <c r="C8" s="39">
        <f>SUM('Savanyító üzem'!I24:I30)</f>
        <v>0</v>
      </c>
    </row>
    <row r="9" spans="1:3" s="37" customFormat="1" ht="13.5">
      <c r="A9" s="38" t="str">
        <f>'Savanyító üzem'!A31:E31</f>
        <v>34 Fém- és könnyű épületszerkezet szerelése</v>
      </c>
      <c r="B9" s="39">
        <f>SUM('Savanyító üzem'!H32:H44)</f>
        <v>0</v>
      </c>
      <c r="C9" s="39">
        <f>SUM('Savanyító üzem'!I32:I44)</f>
        <v>0</v>
      </c>
    </row>
    <row r="10" spans="1:3" s="17" customFormat="1" ht="13.5">
      <c r="A10" s="18" t="str">
        <f>'Savanyító üzem'!A45:F45</f>
        <v>35 Ácsmunka</v>
      </c>
      <c r="B10" s="19">
        <f>SUM('Savanyító üzem'!H46:H49)</f>
        <v>0</v>
      </c>
      <c r="C10" s="39">
        <f>SUM('Savanyító üzem'!I46:I49)</f>
        <v>0</v>
      </c>
    </row>
    <row r="11" spans="1:3" s="17" customFormat="1" ht="13.5">
      <c r="A11" s="18" t="str">
        <f>'Savanyító üzem'!A50:F50</f>
        <v>36 Vakolás és rabicolás</v>
      </c>
      <c r="B11" s="19">
        <f>SUM('Savanyító üzem'!H51:H57)</f>
        <v>0</v>
      </c>
      <c r="C11" s="39">
        <f>SUM('Savanyító üzem'!I51:I57)</f>
        <v>0</v>
      </c>
    </row>
    <row r="12" spans="1:3" s="37" customFormat="1" ht="13.5">
      <c r="A12" s="38" t="str">
        <f>'Savanyító üzem'!A58</f>
        <v>41 Tetőfedés</v>
      </c>
      <c r="B12" s="39">
        <f>SUM('Savanyító üzem'!H59:H66)</f>
        <v>0</v>
      </c>
      <c r="C12" s="39">
        <f>SUM('Savanyító üzem'!I59:I66)</f>
        <v>0</v>
      </c>
    </row>
    <row r="13" spans="1:3" s="17" customFormat="1" ht="27">
      <c r="A13" s="18" t="str">
        <f>'Savanyító üzem'!A67:F67</f>
        <v>42 Hideg- és melegburkolatok készítése, aljzat előkészítés</v>
      </c>
      <c r="B13" s="19">
        <f>SUM('Savanyító üzem'!H68:H74)</f>
        <v>0</v>
      </c>
      <c r="C13" s="39">
        <f>SUM('Savanyító üzem'!I68:I74)</f>
        <v>0</v>
      </c>
    </row>
    <row r="14" spans="1:3" s="37" customFormat="1" ht="13.5">
      <c r="A14" s="38" t="str">
        <f>'Savanyító üzem'!A75</f>
        <v>43 Bádogozás</v>
      </c>
      <c r="B14" s="39">
        <f>SUM('Savanyító üzem'!H76:H81)</f>
        <v>0</v>
      </c>
      <c r="C14" s="39">
        <f>SUM('Savanyító üzem'!I76:I81)</f>
        <v>0</v>
      </c>
    </row>
    <row r="15" spans="1:3" s="37" customFormat="1" ht="13.5">
      <c r="A15" s="38" t="str">
        <f>'Savanyító üzem'!A82</f>
        <v>44 Asztalosszerkezetek elhelyezése</v>
      </c>
      <c r="B15" s="39">
        <f>SUM('Savanyító üzem'!H83:H89)</f>
        <v>0</v>
      </c>
      <c r="C15" s="39">
        <f>SUM('Savanyító üzem'!I83:I89)</f>
        <v>0</v>
      </c>
    </row>
    <row r="16" spans="1:3" s="37" customFormat="1" ht="13.5">
      <c r="A16" s="38" t="str">
        <f>'Savanyító üzem'!A90:E90</f>
        <v>47 Felületképzés</v>
      </c>
      <c r="B16" s="39">
        <f>SUM('Savanyító üzem'!H91:H95)</f>
        <v>0</v>
      </c>
      <c r="C16" s="39">
        <f>SUM('Savanyító üzem'!I91:I95)</f>
        <v>0</v>
      </c>
    </row>
    <row r="17" spans="1:3" ht="13.5">
      <c r="A17" s="18" t="str">
        <f>'Savanyító üzem'!A96:F96</f>
        <v>48 Szigetelés</v>
      </c>
      <c r="B17" s="20">
        <f>SUM('Savanyító üzem'!H97:H101)</f>
        <v>0</v>
      </c>
      <c r="C17" s="40">
        <f>SUM('Savanyító üzem'!I97:I101)</f>
        <v>0</v>
      </c>
    </row>
    <row r="18" spans="1:3" s="49" customFormat="1" ht="13.5">
      <c r="A18" s="38" t="str">
        <f>'Savanyító üzem'!A102</f>
        <v>71 Villanyszerelés</v>
      </c>
      <c r="B18" s="40">
        <f>SUM('Savanyító üzem'!H103)</f>
        <v>0</v>
      </c>
      <c r="C18" s="40">
        <f>SUM('Savanyító üzem'!I103)</f>
        <v>0</v>
      </c>
    </row>
    <row r="19" spans="1:3" s="49" customFormat="1" ht="13.5">
      <c r="A19" s="38" t="str">
        <f>'Savanyító üzem'!A104</f>
        <v>80 Épületgépészeti munkák</v>
      </c>
      <c r="B19" s="40">
        <f>SUM('Savanyító üzem'!H105)</f>
        <v>0</v>
      </c>
      <c r="C19" s="40">
        <f>SUM('Savanyító üzem'!I105)</f>
        <v>0</v>
      </c>
    </row>
    <row r="20" spans="1:3" s="3" customFormat="1" ht="12.75">
      <c r="A20" s="3" t="s">
        <v>24</v>
      </c>
      <c r="B20" s="12">
        <f>SUM(B2:B19)</f>
        <v>0</v>
      </c>
      <c r="C20" s="50">
        <f>SUM(C2:C19)</f>
        <v>0</v>
      </c>
    </row>
    <row r="21" spans="2:3" s="37" customFormat="1" ht="12.75">
      <c r="B21" s="42"/>
      <c r="C21" s="42"/>
    </row>
    <row r="22" spans="2:3" ht="13.5">
      <c r="B22" s="43"/>
      <c r="C22" s="43"/>
    </row>
  </sheetData>
  <sheetProtection/>
  <printOptions/>
  <pageMargins left="1" right="1" top="1" bottom="1" header="0.4166666666666667" footer="0.4166666666666667"/>
  <pageSetup firstPageNumber="1" useFirstPageNumber="1" horizontalDpi="600" verticalDpi="600" orientation="portrait" paperSize="9" scale="91" r:id="rId1"/>
  <headerFooter>
    <oddHeader>&amp;C&amp;"Century Gothic,bold"&amp;10Munkanem összesítő</oddHeader>
  </headerFooter>
</worksheet>
</file>

<file path=xl/worksheets/sheet3.xml><?xml version="1.0" encoding="utf-8"?>
<worksheet xmlns="http://schemas.openxmlformats.org/spreadsheetml/2006/main" xmlns:r="http://schemas.openxmlformats.org/officeDocument/2006/relationships">
  <dimension ref="A1:I107"/>
  <sheetViews>
    <sheetView view="pageBreakPreview" zoomScaleSheetLayoutView="100" workbookViewId="0" topLeftCell="A103">
      <selection activeCell="F112" sqref="F112"/>
    </sheetView>
  </sheetViews>
  <sheetFormatPr defaultColWidth="9.140625" defaultRowHeight="15"/>
  <cols>
    <col min="1" max="1" width="4.28125" style="30" customWidth="1"/>
    <col min="2" max="2" width="9.28125" style="31" customWidth="1"/>
    <col min="3" max="3" width="32.7109375" style="31" customWidth="1"/>
    <col min="4" max="4" width="7.421875" style="32" bestFit="1" customWidth="1"/>
    <col min="5" max="5" width="6.7109375" style="31" customWidth="1"/>
    <col min="6" max="7" width="8.28125" style="33" customWidth="1"/>
    <col min="8" max="8" width="9.7109375" style="34" customWidth="1"/>
    <col min="9" max="9" width="10.8515625" style="34" bestFit="1" customWidth="1"/>
    <col min="10" max="16384" width="9.140625" style="31" customWidth="1"/>
  </cols>
  <sheetData>
    <row r="1" spans="1:9" s="26" customFormat="1" ht="25.5">
      <c r="A1" s="21" t="s">
        <v>0</v>
      </c>
      <c r="B1" s="22" t="s">
        <v>1</v>
      </c>
      <c r="C1" s="22" t="s">
        <v>2</v>
      </c>
      <c r="D1" s="23" t="s">
        <v>3</v>
      </c>
      <c r="E1" s="22" t="s">
        <v>4</v>
      </c>
      <c r="F1" s="24" t="s">
        <v>5</v>
      </c>
      <c r="G1" s="24" t="s">
        <v>6</v>
      </c>
      <c r="H1" s="25" t="s">
        <v>7</v>
      </c>
      <c r="I1" s="25" t="s">
        <v>8</v>
      </c>
    </row>
    <row r="2" spans="1:9" s="51" customFormat="1" ht="12.75">
      <c r="A2" s="69" t="s">
        <v>133</v>
      </c>
      <c r="B2" s="69"/>
      <c r="C2" s="69"/>
      <c r="D2" s="69"/>
      <c r="E2" s="69"/>
      <c r="F2" s="53"/>
      <c r="G2" s="28"/>
      <c r="H2" s="29"/>
      <c r="I2" s="29"/>
    </row>
    <row r="3" spans="1:9" s="51" customFormat="1" ht="51">
      <c r="A3" s="54">
        <v>1</v>
      </c>
      <c r="B3" s="55" t="s">
        <v>135</v>
      </c>
      <c r="C3" s="55" t="s">
        <v>136</v>
      </c>
      <c r="D3" s="56">
        <v>48</v>
      </c>
      <c r="E3" s="55" t="s">
        <v>134</v>
      </c>
      <c r="F3" s="56"/>
      <c r="G3" s="33"/>
      <c r="H3" s="34">
        <f>ROUNDDOWN(D3*F3,0)</f>
        <v>0</v>
      </c>
      <c r="I3" s="34">
        <f>ROUNDDOWN(D3*G3,0)</f>
        <v>0</v>
      </c>
    </row>
    <row r="4" spans="1:9" s="41" customFormat="1" ht="12.75" customHeight="1">
      <c r="A4" s="68" t="s">
        <v>111</v>
      </c>
      <c r="B4" s="68"/>
      <c r="C4" s="68"/>
      <c r="D4" s="68"/>
      <c r="E4" s="68"/>
      <c r="F4" s="35"/>
      <c r="G4" s="28"/>
      <c r="H4" s="29"/>
      <c r="I4" s="29"/>
    </row>
    <row r="5" spans="1:9" s="41" customFormat="1" ht="38.25">
      <c r="A5" s="30">
        <v>2</v>
      </c>
      <c r="B5" s="31" t="s">
        <v>108</v>
      </c>
      <c r="C5" s="31" t="s">
        <v>109</v>
      </c>
      <c r="D5" s="33">
        <v>8</v>
      </c>
      <c r="E5" s="31" t="s">
        <v>110</v>
      </c>
      <c r="F5" s="33"/>
      <c r="G5" s="33"/>
      <c r="H5" s="34">
        <f>ROUNDDOWN(D5*F5,0)</f>
        <v>0</v>
      </c>
      <c r="I5" s="34">
        <f>ROUNDDOWN(D5*G5,0)</f>
        <v>0</v>
      </c>
    </row>
    <row r="6" spans="1:9" s="26" customFormat="1" ht="12.75" customHeight="1">
      <c r="A6" s="67" t="s">
        <v>9</v>
      </c>
      <c r="B6" s="67"/>
      <c r="C6" s="67"/>
      <c r="D6" s="67"/>
      <c r="E6" s="67"/>
      <c r="F6" s="51"/>
      <c r="G6" s="28"/>
      <c r="H6" s="34"/>
      <c r="I6" s="34"/>
    </row>
    <row r="7" spans="1:9" s="27" customFormat="1" ht="76.5">
      <c r="A7" s="30">
        <v>3</v>
      </c>
      <c r="B7" s="31" t="s">
        <v>56</v>
      </c>
      <c r="C7" s="31" t="s">
        <v>57</v>
      </c>
      <c r="D7" s="33">
        <f>0.2*78.3</f>
        <v>15.66</v>
      </c>
      <c r="E7" s="31" t="s">
        <v>10</v>
      </c>
      <c r="F7" s="33"/>
      <c r="G7" s="33"/>
      <c r="H7" s="34">
        <f aca="true" t="shared" si="0" ref="H7:H49">ROUNDDOWN(D7*F7,0)</f>
        <v>0</v>
      </c>
      <c r="I7" s="34">
        <f aca="true" t="shared" si="1" ref="I7:I49">ROUNDDOWN(D7*G7,0)</f>
        <v>0</v>
      </c>
    </row>
    <row r="8" spans="1:9" ht="76.5">
      <c r="A8" s="30">
        <v>4</v>
      </c>
      <c r="B8" s="31" t="s">
        <v>131</v>
      </c>
      <c r="C8" s="31" t="s">
        <v>132</v>
      </c>
      <c r="D8" s="32">
        <v>2</v>
      </c>
      <c r="E8" s="31" t="s">
        <v>14</v>
      </c>
      <c r="H8" s="34">
        <f t="shared" si="0"/>
        <v>0</v>
      </c>
      <c r="I8" s="34">
        <f t="shared" si="1"/>
        <v>0</v>
      </c>
    </row>
    <row r="9" spans="1:7" ht="12.75" customHeight="1">
      <c r="A9" s="67" t="s">
        <v>105</v>
      </c>
      <c r="B9" s="67"/>
      <c r="C9" s="67"/>
      <c r="D9" s="67"/>
      <c r="E9" s="67"/>
      <c r="F9" s="51"/>
      <c r="G9" s="28"/>
    </row>
    <row r="10" spans="1:9" ht="51">
      <c r="A10" s="30">
        <v>5</v>
      </c>
      <c r="B10" s="31" t="s">
        <v>106</v>
      </c>
      <c r="C10" s="31" t="s">
        <v>107</v>
      </c>
      <c r="D10" s="33">
        <v>1</v>
      </c>
      <c r="E10" s="31" t="s">
        <v>14</v>
      </c>
      <c r="H10" s="34">
        <f t="shared" si="0"/>
        <v>0</v>
      </c>
      <c r="I10" s="34">
        <f t="shared" si="1"/>
        <v>0</v>
      </c>
    </row>
    <row r="11" spans="1:7" ht="12.75" customHeight="1">
      <c r="A11" s="67" t="s">
        <v>58</v>
      </c>
      <c r="B11" s="67"/>
      <c r="C11" s="67"/>
      <c r="D11" s="67"/>
      <c r="E11" s="67"/>
      <c r="F11" s="51"/>
      <c r="G11" s="28"/>
    </row>
    <row r="12" spans="1:9" ht="63.75">
      <c r="A12" s="30">
        <v>6</v>
      </c>
      <c r="B12" s="31" t="s">
        <v>59</v>
      </c>
      <c r="C12" s="31" t="s">
        <v>60</v>
      </c>
      <c r="D12" s="33">
        <f>(0.2*291)</f>
        <v>58.2</v>
      </c>
      <c r="E12" s="31" t="s">
        <v>11</v>
      </c>
      <c r="H12" s="34">
        <f t="shared" si="0"/>
        <v>0</v>
      </c>
      <c r="I12" s="34">
        <f t="shared" si="1"/>
        <v>0</v>
      </c>
    </row>
    <row r="13" spans="1:9" ht="76.5">
      <c r="A13" s="30">
        <v>7</v>
      </c>
      <c r="B13" s="31" t="s">
        <v>112</v>
      </c>
      <c r="C13" s="31" t="s">
        <v>113</v>
      </c>
      <c r="D13" s="33">
        <f>(0.3*291)</f>
        <v>87.3</v>
      </c>
      <c r="E13" s="31" t="s">
        <v>11</v>
      </c>
      <c r="H13" s="34">
        <f>ROUNDDOWN(D13*F13,0)</f>
        <v>0</v>
      </c>
      <c r="I13" s="34">
        <f>ROUNDDOWN(D13*G13,0)</f>
        <v>0</v>
      </c>
    </row>
    <row r="14" spans="1:9" ht="102">
      <c r="A14" s="30">
        <v>8</v>
      </c>
      <c r="B14" s="31" t="s">
        <v>137</v>
      </c>
      <c r="C14" s="31" t="s">
        <v>138</v>
      </c>
      <c r="D14" s="33">
        <f>1*2*0.8*18</f>
        <v>28.8</v>
      </c>
      <c r="E14" s="31" t="s">
        <v>11</v>
      </c>
      <c r="H14" s="34">
        <f t="shared" si="0"/>
        <v>0</v>
      </c>
      <c r="I14" s="34">
        <f t="shared" si="1"/>
        <v>0</v>
      </c>
    </row>
    <row r="15" spans="1:9" ht="51">
      <c r="A15" s="30">
        <v>9</v>
      </c>
      <c r="B15" s="31" t="s">
        <v>139</v>
      </c>
      <c r="C15" s="31" t="s">
        <v>140</v>
      </c>
      <c r="D15" s="33">
        <f>291*2</f>
        <v>582</v>
      </c>
      <c r="E15" s="31" t="s">
        <v>10</v>
      </c>
      <c r="H15" s="34">
        <f t="shared" si="0"/>
        <v>0</v>
      </c>
      <c r="I15" s="34">
        <f t="shared" si="1"/>
        <v>0</v>
      </c>
    </row>
    <row r="16" spans="1:9" ht="51">
      <c r="A16" s="30">
        <v>10</v>
      </c>
      <c r="B16" s="31" t="s">
        <v>61</v>
      </c>
      <c r="C16" s="31" t="s">
        <v>62</v>
      </c>
      <c r="D16" s="33">
        <f>D17+D18</f>
        <v>87.3</v>
      </c>
      <c r="E16" s="31" t="s">
        <v>11</v>
      </c>
      <c r="H16" s="34">
        <f t="shared" si="0"/>
        <v>0</v>
      </c>
      <c r="I16" s="34">
        <f t="shared" si="1"/>
        <v>0</v>
      </c>
    </row>
    <row r="17" spans="1:9" ht="89.25">
      <c r="A17" s="30">
        <v>11</v>
      </c>
      <c r="B17" s="31" t="s">
        <v>141</v>
      </c>
      <c r="C17" s="31" t="s">
        <v>144</v>
      </c>
      <c r="D17" s="33">
        <f>0.15*291</f>
        <v>43.65</v>
      </c>
      <c r="E17" s="31" t="s">
        <v>11</v>
      </c>
      <c r="H17" s="34">
        <f t="shared" si="0"/>
        <v>0</v>
      </c>
      <c r="I17" s="34">
        <f t="shared" si="1"/>
        <v>0</v>
      </c>
    </row>
    <row r="18" spans="1:9" ht="89.25">
      <c r="A18" s="30">
        <v>12</v>
      </c>
      <c r="B18" s="31" t="s">
        <v>142</v>
      </c>
      <c r="C18" s="31" t="s">
        <v>143</v>
      </c>
      <c r="D18" s="33">
        <f>0.15*291</f>
        <v>43.65</v>
      </c>
      <c r="E18" s="31" t="s">
        <v>11</v>
      </c>
      <c r="H18" s="34">
        <f t="shared" si="0"/>
        <v>0</v>
      </c>
      <c r="I18" s="34">
        <f t="shared" si="1"/>
        <v>0</v>
      </c>
    </row>
    <row r="19" spans="1:9" ht="38.25">
      <c r="A19" s="30">
        <v>13</v>
      </c>
      <c r="B19" s="31" t="s">
        <v>63</v>
      </c>
      <c r="C19" s="31" t="s">
        <v>64</v>
      </c>
      <c r="D19" s="33">
        <v>4</v>
      </c>
      <c r="E19" s="31" t="s">
        <v>14</v>
      </c>
      <c r="H19" s="34">
        <f t="shared" si="0"/>
        <v>0</v>
      </c>
      <c r="I19" s="34">
        <f t="shared" si="1"/>
        <v>0</v>
      </c>
    </row>
    <row r="20" spans="1:9" ht="51">
      <c r="A20" s="30">
        <v>14</v>
      </c>
      <c r="B20" s="31" t="s">
        <v>145</v>
      </c>
      <c r="C20" s="31" t="s">
        <v>65</v>
      </c>
      <c r="D20" s="33">
        <v>20</v>
      </c>
      <c r="E20" s="31" t="s">
        <v>11</v>
      </c>
      <c r="H20" s="34">
        <f t="shared" si="0"/>
        <v>0</v>
      </c>
      <c r="I20" s="34">
        <f t="shared" si="1"/>
        <v>0</v>
      </c>
    </row>
    <row r="21" spans="1:7" ht="12.75" customHeight="1">
      <c r="A21" s="67" t="s">
        <v>66</v>
      </c>
      <c r="B21" s="67"/>
      <c r="C21" s="67"/>
      <c r="D21" s="67"/>
      <c r="E21" s="67"/>
      <c r="F21" s="51"/>
      <c r="G21" s="28"/>
    </row>
    <row r="22" spans="1:9" ht="76.5">
      <c r="A22" s="30">
        <v>15</v>
      </c>
      <c r="B22" s="31" t="s">
        <v>146</v>
      </c>
      <c r="C22" s="31" t="s">
        <v>147</v>
      </c>
      <c r="D22" s="33">
        <f>D14</f>
        <v>28.8</v>
      </c>
      <c r="E22" s="31" t="s">
        <v>11</v>
      </c>
      <c r="H22" s="34">
        <f t="shared" si="0"/>
        <v>0</v>
      </c>
      <c r="I22" s="34">
        <f t="shared" si="1"/>
        <v>0</v>
      </c>
    </row>
    <row r="23" spans="1:9" s="26" customFormat="1" ht="12.75" customHeight="1">
      <c r="A23" s="67" t="s">
        <v>12</v>
      </c>
      <c r="B23" s="67"/>
      <c r="C23" s="67"/>
      <c r="D23" s="67"/>
      <c r="E23" s="67"/>
      <c r="F23" s="51"/>
      <c r="G23" s="28"/>
      <c r="H23" s="34"/>
      <c r="I23" s="34"/>
    </row>
    <row r="24" spans="1:9" s="26" customFormat="1" ht="63.75">
      <c r="A24" s="30">
        <v>16</v>
      </c>
      <c r="B24" s="31" t="s">
        <v>67</v>
      </c>
      <c r="C24" s="31" t="s">
        <v>68</v>
      </c>
      <c r="D24" s="32">
        <v>1.61</v>
      </c>
      <c r="E24" s="31" t="s">
        <v>13</v>
      </c>
      <c r="F24" s="33"/>
      <c r="G24" s="33"/>
      <c r="H24" s="34">
        <f t="shared" si="0"/>
        <v>0</v>
      </c>
      <c r="I24" s="34">
        <f t="shared" si="1"/>
        <v>0</v>
      </c>
    </row>
    <row r="25" spans="1:9" s="26" customFormat="1" ht="76.5">
      <c r="A25" s="30">
        <v>17</v>
      </c>
      <c r="B25" s="31" t="s">
        <v>53</v>
      </c>
      <c r="C25" s="31" t="s">
        <v>54</v>
      </c>
      <c r="D25" s="32">
        <v>0.35</v>
      </c>
      <c r="E25" s="31" t="s">
        <v>13</v>
      </c>
      <c r="F25" s="33"/>
      <c r="G25" s="33"/>
      <c r="H25" s="34">
        <f t="shared" si="0"/>
        <v>0</v>
      </c>
      <c r="I25" s="34">
        <f t="shared" si="1"/>
        <v>0</v>
      </c>
    </row>
    <row r="26" spans="1:9" s="26" customFormat="1" ht="63.75">
      <c r="A26" s="30">
        <v>18</v>
      </c>
      <c r="B26" s="31" t="s">
        <v>114</v>
      </c>
      <c r="C26" s="31" t="s">
        <v>115</v>
      </c>
      <c r="D26" s="32">
        <v>0.35</v>
      </c>
      <c r="E26" s="31" t="s">
        <v>13</v>
      </c>
      <c r="F26" s="33"/>
      <c r="G26" s="33"/>
      <c r="H26" s="34">
        <f t="shared" si="0"/>
        <v>0</v>
      </c>
      <c r="I26" s="34">
        <f t="shared" si="1"/>
        <v>0</v>
      </c>
    </row>
    <row r="27" spans="1:9" ht="63.75">
      <c r="A27" s="30">
        <v>19</v>
      </c>
      <c r="B27" s="31" t="s">
        <v>70</v>
      </c>
      <c r="C27" s="31" t="s">
        <v>69</v>
      </c>
      <c r="D27" s="32">
        <f>(291*2*5.37)/1000*1.1</f>
        <v>3.4378740000000003</v>
      </c>
      <c r="E27" s="31" t="s">
        <v>13</v>
      </c>
      <c r="H27" s="34">
        <f t="shared" si="0"/>
        <v>0</v>
      </c>
      <c r="I27" s="34">
        <f t="shared" si="1"/>
        <v>0</v>
      </c>
    </row>
    <row r="28" spans="1:9" ht="76.5">
      <c r="A28" s="30">
        <v>20</v>
      </c>
      <c r="B28" s="31" t="s">
        <v>36</v>
      </c>
      <c r="C28" s="31" t="s">
        <v>37</v>
      </c>
      <c r="D28" s="32">
        <v>291</v>
      </c>
      <c r="E28" s="31" t="s">
        <v>10</v>
      </c>
      <c r="H28" s="34">
        <f>ROUNDDOWN(D28*F28,0)</f>
        <v>0</v>
      </c>
      <c r="I28" s="34">
        <f>ROUNDDOWN(D28*G28,0)</f>
        <v>0</v>
      </c>
    </row>
    <row r="29" spans="1:9" ht="89.25">
      <c r="A29" s="30">
        <v>21</v>
      </c>
      <c r="B29" s="31" t="s">
        <v>148</v>
      </c>
      <c r="C29" s="31" t="s">
        <v>149</v>
      </c>
      <c r="D29" s="32">
        <f>0.2*291</f>
        <v>58.2</v>
      </c>
      <c r="E29" s="31" t="s">
        <v>11</v>
      </c>
      <c r="H29" s="34">
        <f>ROUNDDOWN(D29*F29,0)</f>
        <v>0</v>
      </c>
      <c r="I29" s="34">
        <f>ROUNDDOWN(D29*G29,0)</f>
        <v>0</v>
      </c>
    </row>
    <row r="30" spans="1:9" ht="38.25">
      <c r="A30" s="30">
        <v>22</v>
      </c>
      <c r="B30" s="31" t="s">
        <v>217</v>
      </c>
      <c r="C30" s="31" t="s">
        <v>218</v>
      </c>
      <c r="D30" s="32">
        <f>36.48+25.39</f>
        <v>61.87</v>
      </c>
      <c r="E30" s="31" t="s">
        <v>11</v>
      </c>
      <c r="H30" s="34">
        <f t="shared" si="0"/>
        <v>0</v>
      </c>
      <c r="I30" s="34">
        <f t="shared" si="1"/>
        <v>0</v>
      </c>
    </row>
    <row r="31" spans="1:7" ht="12.75" customHeight="1">
      <c r="A31" s="70" t="s">
        <v>116</v>
      </c>
      <c r="B31" s="70"/>
      <c r="C31" s="70"/>
      <c r="D31" s="70"/>
      <c r="E31" s="70"/>
      <c r="F31" s="52"/>
      <c r="G31" s="47"/>
    </row>
    <row r="32" spans="1:9" ht="51">
      <c r="A32" s="46">
        <v>23</v>
      </c>
      <c r="B32" s="44" t="s">
        <v>117</v>
      </c>
      <c r="C32" s="44" t="s">
        <v>118</v>
      </c>
      <c r="D32" s="45">
        <v>291</v>
      </c>
      <c r="E32" s="48" t="s">
        <v>10</v>
      </c>
      <c r="F32" s="45"/>
      <c r="G32" s="45"/>
      <c r="H32" s="34">
        <f t="shared" si="0"/>
        <v>0</v>
      </c>
      <c r="I32" s="34">
        <f t="shared" si="1"/>
        <v>0</v>
      </c>
    </row>
    <row r="33" spans="1:9" ht="89.25">
      <c r="A33" s="46">
        <v>24</v>
      </c>
      <c r="B33" s="48" t="s">
        <v>150</v>
      </c>
      <c r="C33" s="48" t="s">
        <v>151</v>
      </c>
      <c r="D33" s="45">
        <f>10*27.2+3*27.2+12.2</f>
        <v>365.8</v>
      </c>
      <c r="E33" s="48" t="s">
        <v>16</v>
      </c>
      <c r="F33" s="45"/>
      <c r="G33" s="45"/>
      <c r="H33" s="34">
        <f t="shared" si="0"/>
        <v>0</v>
      </c>
      <c r="I33" s="34">
        <f t="shared" si="1"/>
        <v>0</v>
      </c>
    </row>
    <row r="34" spans="1:9" ht="114.75">
      <c r="A34" s="46">
        <v>25</v>
      </c>
      <c r="B34" s="48" t="s">
        <v>206</v>
      </c>
      <c r="C34" s="48" t="s">
        <v>207</v>
      </c>
      <c r="D34" s="45">
        <f>12.4*4+5.5+8.7*5+3.4*3*3+2.3*3+3.5*3</f>
        <v>146.6</v>
      </c>
      <c r="E34" s="48" t="s">
        <v>10</v>
      </c>
      <c r="F34" s="45"/>
      <c r="G34" s="45"/>
      <c r="H34" s="34">
        <f>ROUNDDOWN(D34*F34,0)</f>
        <v>0</v>
      </c>
      <c r="I34" s="34">
        <f>ROUNDDOWN(D34*G34,0)</f>
        <v>0</v>
      </c>
    </row>
    <row r="35" spans="1:9" ht="102">
      <c r="A35" s="46">
        <v>26</v>
      </c>
      <c r="B35" s="48" t="s">
        <v>215</v>
      </c>
      <c r="C35" s="48" t="s">
        <v>216</v>
      </c>
      <c r="D35" s="45">
        <f>0.45*4*12</f>
        <v>21.6</v>
      </c>
      <c r="E35" s="48" t="s">
        <v>10</v>
      </c>
      <c r="F35" s="45"/>
      <c r="G35" s="45"/>
      <c r="H35" s="34">
        <f>ROUNDDOWN(D35*F35,0)</f>
        <v>0</v>
      </c>
      <c r="I35" s="34">
        <f>ROUNDDOWN(D35*G35,0)</f>
        <v>0</v>
      </c>
    </row>
    <row r="36" spans="1:9" ht="102">
      <c r="A36" s="46">
        <v>27</v>
      </c>
      <c r="B36" s="48" t="s">
        <v>202</v>
      </c>
      <c r="C36" s="48" t="s">
        <v>203</v>
      </c>
      <c r="D36" s="45">
        <f>257-D44</f>
        <v>256</v>
      </c>
      <c r="E36" s="48" t="s">
        <v>10</v>
      </c>
      <c r="F36" s="45"/>
      <c r="G36" s="45"/>
      <c r="H36" s="34">
        <f t="shared" si="0"/>
        <v>0</v>
      </c>
      <c r="I36" s="34">
        <f t="shared" si="1"/>
        <v>0</v>
      </c>
    </row>
    <row r="37" spans="1:9" ht="102">
      <c r="A37" s="46">
        <v>28</v>
      </c>
      <c r="B37" s="48" t="s">
        <v>204</v>
      </c>
      <c r="C37" s="48" t="s">
        <v>205</v>
      </c>
      <c r="D37" s="45">
        <f>9.95*4+3.3*4+3.4*3+6.9*4+5.5+57.7*5+2*13</f>
        <v>410.8</v>
      </c>
      <c r="E37" s="48" t="s">
        <v>10</v>
      </c>
      <c r="F37" s="45"/>
      <c r="G37" s="45"/>
      <c r="H37" s="34">
        <f>ROUNDDOWN(D37*F37,0)</f>
        <v>0</v>
      </c>
      <c r="I37" s="34">
        <f>ROUNDDOWN(D37*G37,0)</f>
        <v>0</v>
      </c>
    </row>
    <row r="38" spans="1:9" ht="114.75">
      <c r="A38" s="46">
        <v>29</v>
      </c>
      <c r="B38" s="48" t="s">
        <v>208</v>
      </c>
      <c r="C38" s="48" t="s">
        <v>209</v>
      </c>
      <c r="D38" s="45">
        <f>7.85*4*4+4.4*4+3.4*4+1.2*3+2.5*4+7.6*4+6.8*4+2.5*4</f>
        <v>237.99999999999997</v>
      </c>
      <c r="E38" s="48" t="s">
        <v>10</v>
      </c>
      <c r="F38" s="45"/>
      <c r="G38" s="45"/>
      <c r="H38" s="34">
        <f>ROUNDDOWN(D38*F38,0)</f>
        <v>0</v>
      </c>
      <c r="I38" s="34">
        <f>ROUNDDOWN(D38*G38,0)</f>
        <v>0</v>
      </c>
    </row>
    <row r="39" spans="1:9" ht="114.75">
      <c r="A39" s="46">
        <v>30</v>
      </c>
      <c r="B39" s="48" t="s">
        <v>210</v>
      </c>
      <c r="C39" s="48" t="s">
        <v>211</v>
      </c>
      <c r="D39" s="45">
        <v>37.6</v>
      </c>
      <c r="E39" s="48" t="s">
        <v>10</v>
      </c>
      <c r="F39" s="45"/>
      <c r="G39" s="45"/>
      <c r="H39" s="34">
        <f>ROUNDDOWN(D39*F39,0)</f>
        <v>0</v>
      </c>
      <c r="I39" s="34">
        <f>ROUNDDOWN(D39*G39,0)</f>
        <v>0</v>
      </c>
    </row>
    <row r="40" spans="1:9" ht="89.25">
      <c r="A40" s="46">
        <v>31</v>
      </c>
      <c r="B40" s="48" t="s">
        <v>152</v>
      </c>
      <c r="C40" s="48" t="s">
        <v>153</v>
      </c>
      <c r="D40" s="45">
        <f>ROUNDDOWN((D36+D35)*2,0)</f>
        <v>555</v>
      </c>
      <c r="E40" s="48" t="s">
        <v>14</v>
      </c>
      <c r="F40" s="45"/>
      <c r="G40" s="45"/>
      <c r="H40" s="34">
        <f t="shared" si="0"/>
        <v>0</v>
      </c>
      <c r="I40" s="34">
        <f t="shared" si="1"/>
        <v>0</v>
      </c>
    </row>
    <row r="41" spans="1:9" ht="102">
      <c r="A41" s="46">
        <v>32</v>
      </c>
      <c r="B41" s="48" t="s">
        <v>154</v>
      </c>
      <c r="C41" s="48" t="s">
        <v>155</v>
      </c>
      <c r="D41" s="45">
        <f>ROUNDDOWN((D34+D37)*2,0)</f>
        <v>1114</v>
      </c>
      <c r="E41" s="48" t="s">
        <v>14</v>
      </c>
      <c r="F41" s="45"/>
      <c r="G41" s="45"/>
      <c r="H41" s="34">
        <f t="shared" si="0"/>
        <v>0</v>
      </c>
      <c r="I41" s="34">
        <f t="shared" si="1"/>
        <v>0</v>
      </c>
    </row>
    <row r="42" spans="1:9" ht="89.25">
      <c r="A42" s="46">
        <v>33</v>
      </c>
      <c r="B42" s="48" t="s">
        <v>156</v>
      </c>
      <c r="C42" s="48" t="s">
        <v>157</v>
      </c>
      <c r="D42" s="45">
        <f>ROUNDDOWN(D39*2,0)</f>
        <v>75</v>
      </c>
      <c r="E42" s="48" t="s">
        <v>14</v>
      </c>
      <c r="F42" s="45"/>
      <c r="G42" s="45"/>
      <c r="H42" s="34">
        <f t="shared" si="0"/>
        <v>0</v>
      </c>
      <c r="I42" s="34">
        <f t="shared" si="1"/>
        <v>0</v>
      </c>
    </row>
    <row r="43" spans="1:9" ht="127.5">
      <c r="A43" s="46">
        <v>34</v>
      </c>
      <c r="B43" s="48" t="s">
        <v>212</v>
      </c>
      <c r="C43" s="48" t="s">
        <v>213</v>
      </c>
      <c r="D43" s="45">
        <v>1</v>
      </c>
      <c r="E43" s="48" t="s">
        <v>14</v>
      </c>
      <c r="F43" s="45"/>
      <c r="G43" s="45"/>
      <c r="H43" s="34">
        <f t="shared" si="0"/>
        <v>0</v>
      </c>
      <c r="I43" s="34">
        <f t="shared" si="1"/>
        <v>0</v>
      </c>
    </row>
    <row r="44" spans="1:9" ht="127.5">
      <c r="A44" s="46">
        <v>35</v>
      </c>
      <c r="B44" s="48" t="s">
        <v>212</v>
      </c>
      <c r="C44" s="48" t="s">
        <v>214</v>
      </c>
      <c r="D44" s="45">
        <v>1</v>
      </c>
      <c r="E44" s="48" t="s">
        <v>14</v>
      </c>
      <c r="F44" s="45"/>
      <c r="G44" s="45"/>
      <c r="H44" s="34">
        <f>ROUNDDOWN(D44*F44,0)</f>
        <v>0</v>
      </c>
      <c r="I44" s="34">
        <f>ROUNDDOWN(D44*G44,0)</f>
        <v>0</v>
      </c>
    </row>
    <row r="45" spans="1:6" ht="12.75" customHeight="1">
      <c r="A45" s="67" t="s">
        <v>15</v>
      </c>
      <c r="B45" s="67"/>
      <c r="C45" s="67"/>
      <c r="D45" s="67"/>
      <c r="E45" s="67"/>
      <c r="F45" s="51"/>
    </row>
    <row r="46" spans="1:9" ht="114.75">
      <c r="A46" s="30">
        <v>36</v>
      </c>
      <c r="B46" s="31" t="s">
        <v>71</v>
      </c>
      <c r="C46" s="31" t="s">
        <v>72</v>
      </c>
      <c r="D46" s="32">
        <v>330</v>
      </c>
      <c r="E46" s="31" t="s">
        <v>10</v>
      </c>
      <c r="H46" s="34">
        <f t="shared" si="0"/>
        <v>0</v>
      </c>
      <c r="I46" s="34">
        <f t="shared" si="1"/>
        <v>0</v>
      </c>
    </row>
    <row r="47" spans="1:9" ht="51">
      <c r="A47" s="30">
        <v>37</v>
      </c>
      <c r="B47" s="31" t="s">
        <v>73</v>
      </c>
      <c r="C47" s="31" t="s">
        <v>74</v>
      </c>
      <c r="D47" s="32">
        <v>330</v>
      </c>
      <c r="E47" s="31" t="s">
        <v>10</v>
      </c>
      <c r="H47" s="34">
        <f t="shared" si="0"/>
        <v>0</v>
      </c>
      <c r="I47" s="34">
        <f t="shared" si="1"/>
        <v>0</v>
      </c>
    </row>
    <row r="48" spans="1:9" ht="25.5">
      <c r="A48" s="30">
        <v>38</v>
      </c>
      <c r="B48" s="31" t="s">
        <v>75</v>
      </c>
      <c r="C48" s="31" t="s">
        <v>76</v>
      </c>
      <c r="D48" s="32">
        <f>330/0.9</f>
        <v>366.6666666666667</v>
      </c>
      <c r="E48" s="31" t="s">
        <v>10</v>
      </c>
      <c r="H48" s="34">
        <f t="shared" si="0"/>
        <v>0</v>
      </c>
      <c r="I48" s="34">
        <f t="shared" si="1"/>
        <v>0</v>
      </c>
    </row>
    <row r="49" spans="1:9" ht="102">
      <c r="A49" s="30">
        <v>39</v>
      </c>
      <c r="B49" s="31" t="s">
        <v>77</v>
      </c>
      <c r="C49" s="31" t="s">
        <v>78</v>
      </c>
      <c r="D49" s="32">
        <f>D47/2</f>
        <v>165</v>
      </c>
      <c r="E49" s="31" t="s">
        <v>10</v>
      </c>
      <c r="H49" s="34">
        <f t="shared" si="0"/>
        <v>0</v>
      </c>
      <c r="I49" s="34">
        <f t="shared" si="1"/>
        <v>0</v>
      </c>
    </row>
    <row r="50" spans="1:9" s="26" customFormat="1" ht="12.75" customHeight="1">
      <c r="A50" s="67" t="s">
        <v>17</v>
      </c>
      <c r="B50" s="67"/>
      <c r="C50" s="67"/>
      <c r="D50" s="67"/>
      <c r="E50" s="67"/>
      <c r="F50" s="51"/>
      <c r="G50" s="28"/>
      <c r="H50" s="34"/>
      <c r="I50" s="34"/>
    </row>
    <row r="51" spans="1:9" ht="63.75">
      <c r="A51" s="30">
        <v>40</v>
      </c>
      <c r="B51" s="31" t="s">
        <v>38</v>
      </c>
      <c r="C51" s="31" t="s">
        <v>39</v>
      </c>
      <c r="D51" s="32">
        <f>68.8*5+19.5*4+2*13+2*5.5+78.3*0.2-2*2.4*2-2.4*5-0.6*0.6*3</f>
        <v>451.98</v>
      </c>
      <c r="E51" s="31" t="s">
        <v>10</v>
      </c>
      <c r="H51" s="34">
        <f aca="true" t="shared" si="2" ref="H51:H89">ROUNDDOWN(D51*F51,0)</f>
        <v>0</v>
      </c>
      <c r="I51" s="34">
        <f aca="true" t="shared" si="3" ref="I51:I89">ROUNDDOWN(D51*G51,0)</f>
        <v>0</v>
      </c>
    </row>
    <row r="52" spans="1:9" ht="63.75">
      <c r="A52" s="30">
        <v>41</v>
      </c>
      <c r="B52" s="31" t="s">
        <v>40</v>
      </c>
      <c r="C52" s="31" t="s">
        <v>41</v>
      </c>
      <c r="D52" s="32">
        <f>D51</f>
        <v>451.98</v>
      </c>
      <c r="E52" s="31" t="s">
        <v>10</v>
      </c>
      <c r="H52" s="34">
        <f t="shared" si="2"/>
        <v>0</v>
      </c>
      <c r="I52" s="34">
        <f t="shared" si="3"/>
        <v>0</v>
      </c>
    </row>
    <row r="53" spans="1:9" ht="153">
      <c r="A53" s="30">
        <v>42</v>
      </c>
      <c r="B53" s="31" t="s">
        <v>46</v>
      </c>
      <c r="C53" s="31" t="s">
        <v>47</v>
      </c>
      <c r="D53" s="32">
        <f>D51-D54</f>
        <v>412.83000000000004</v>
      </c>
      <c r="E53" s="31" t="s">
        <v>10</v>
      </c>
      <c r="H53" s="34">
        <f t="shared" si="2"/>
        <v>0</v>
      </c>
      <c r="I53" s="34">
        <f t="shared" si="3"/>
        <v>0</v>
      </c>
    </row>
    <row r="54" spans="1:9" ht="76.5">
      <c r="A54" s="30">
        <v>46</v>
      </c>
      <c r="B54" s="31" t="s">
        <v>44</v>
      </c>
      <c r="C54" s="31" t="s">
        <v>45</v>
      </c>
      <c r="D54" s="32">
        <f>78.3*0.5</f>
        <v>39.15</v>
      </c>
      <c r="E54" s="31" t="s">
        <v>10</v>
      </c>
      <c r="H54" s="34">
        <f t="shared" si="2"/>
        <v>0</v>
      </c>
      <c r="I54" s="34">
        <f t="shared" si="3"/>
        <v>0</v>
      </c>
    </row>
    <row r="55" spans="1:9" ht="63.75">
      <c r="A55" s="30">
        <v>44</v>
      </c>
      <c r="B55" s="31" t="s">
        <v>43</v>
      </c>
      <c r="C55" s="31" t="s">
        <v>158</v>
      </c>
      <c r="D55" s="32">
        <f>D52</f>
        <v>451.98</v>
      </c>
      <c r="E55" s="31" t="s">
        <v>10</v>
      </c>
      <c r="H55" s="34">
        <f t="shared" si="2"/>
        <v>0</v>
      </c>
      <c r="I55" s="34">
        <f t="shared" si="3"/>
        <v>0</v>
      </c>
    </row>
    <row r="56" spans="1:9" ht="89.25">
      <c r="A56" s="30">
        <v>45</v>
      </c>
      <c r="B56" s="31" t="s">
        <v>42</v>
      </c>
      <c r="C56" s="31" t="s">
        <v>159</v>
      </c>
      <c r="D56" s="32">
        <f>D55</f>
        <v>451.98</v>
      </c>
      <c r="E56" s="31" t="s">
        <v>10</v>
      </c>
      <c r="H56" s="34">
        <f t="shared" si="2"/>
        <v>0</v>
      </c>
      <c r="I56" s="34">
        <f t="shared" si="3"/>
        <v>0</v>
      </c>
    </row>
    <row r="57" spans="1:9" ht="140.25">
      <c r="A57" s="30">
        <v>46</v>
      </c>
      <c r="B57" s="31" t="s">
        <v>160</v>
      </c>
      <c r="C57" s="31" t="s">
        <v>161</v>
      </c>
      <c r="D57" s="32">
        <f>78.3-2*2-1*5</f>
        <v>69.3</v>
      </c>
      <c r="E57" s="31" t="s">
        <v>16</v>
      </c>
      <c r="H57" s="34">
        <f t="shared" si="2"/>
        <v>0</v>
      </c>
      <c r="I57" s="34">
        <f t="shared" si="3"/>
        <v>0</v>
      </c>
    </row>
    <row r="58" spans="1:7" ht="12.75" customHeight="1">
      <c r="A58" s="67" t="s">
        <v>79</v>
      </c>
      <c r="B58" s="67"/>
      <c r="C58" s="67"/>
      <c r="D58" s="67"/>
      <c r="E58" s="67"/>
      <c r="F58" s="51"/>
      <c r="G58" s="28"/>
    </row>
    <row r="59" spans="1:9" ht="102">
      <c r="A59" s="30">
        <v>47</v>
      </c>
      <c r="B59" s="31" t="s">
        <v>162</v>
      </c>
      <c r="C59" s="31" t="s">
        <v>165</v>
      </c>
      <c r="D59" s="32">
        <f>D47</f>
        <v>330</v>
      </c>
      <c r="E59" s="31" t="s">
        <v>10</v>
      </c>
      <c r="H59" s="34">
        <f t="shared" si="2"/>
        <v>0</v>
      </c>
      <c r="I59" s="34">
        <f t="shared" si="3"/>
        <v>0</v>
      </c>
    </row>
    <row r="60" spans="1:9" ht="76.5">
      <c r="A60" s="30">
        <v>48</v>
      </c>
      <c r="B60" s="31" t="s">
        <v>163</v>
      </c>
      <c r="C60" s="31" t="s">
        <v>164</v>
      </c>
      <c r="D60" s="32">
        <v>27.7</v>
      </c>
      <c r="E60" s="31" t="s">
        <v>16</v>
      </c>
      <c r="H60" s="34">
        <f t="shared" si="2"/>
        <v>0</v>
      </c>
      <c r="I60" s="34">
        <f t="shared" si="3"/>
        <v>0</v>
      </c>
    </row>
    <row r="61" spans="1:9" ht="63.75">
      <c r="A61" s="30">
        <v>49</v>
      </c>
      <c r="B61" s="31" t="s">
        <v>166</v>
      </c>
      <c r="C61" s="31" t="s">
        <v>167</v>
      </c>
      <c r="D61" s="32">
        <v>2</v>
      </c>
      <c r="E61" s="31" t="s">
        <v>14</v>
      </c>
      <c r="H61" s="34">
        <f t="shared" si="2"/>
        <v>0</v>
      </c>
      <c r="I61" s="34">
        <f t="shared" si="3"/>
        <v>0</v>
      </c>
    </row>
    <row r="62" spans="1:9" ht="76.5">
      <c r="A62" s="30">
        <v>50</v>
      </c>
      <c r="B62" s="31" t="s">
        <v>168</v>
      </c>
      <c r="C62" s="31" t="s">
        <v>169</v>
      </c>
      <c r="D62" s="32">
        <f>2*13.2</f>
        <v>26.4</v>
      </c>
      <c r="E62" s="31" t="s">
        <v>16</v>
      </c>
      <c r="H62" s="34">
        <f t="shared" si="2"/>
        <v>0</v>
      </c>
      <c r="I62" s="34">
        <f t="shared" si="3"/>
        <v>0</v>
      </c>
    </row>
    <row r="63" spans="1:9" ht="76.5">
      <c r="A63" s="30">
        <v>51</v>
      </c>
      <c r="B63" s="31" t="s">
        <v>170</v>
      </c>
      <c r="C63" s="31" t="s">
        <v>171</v>
      </c>
      <c r="D63" s="32">
        <v>100</v>
      </c>
      <c r="E63" s="31" t="s">
        <v>14</v>
      </c>
      <c r="H63" s="34">
        <f t="shared" si="2"/>
        <v>0</v>
      </c>
      <c r="I63" s="34">
        <f t="shared" si="3"/>
        <v>0</v>
      </c>
    </row>
    <row r="64" spans="1:9" ht="102">
      <c r="A64" s="30">
        <v>52</v>
      </c>
      <c r="B64" s="31" t="s">
        <v>172</v>
      </c>
      <c r="C64" s="31" t="s">
        <v>173</v>
      </c>
      <c r="D64" s="32">
        <f>2*26.4</f>
        <v>52.8</v>
      </c>
      <c r="E64" s="31" t="s">
        <v>16</v>
      </c>
      <c r="H64" s="34">
        <f t="shared" si="2"/>
        <v>0</v>
      </c>
      <c r="I64" s="34">
        <f t="shared" si="3"/>
        <v>0</v>
      </c>
    </row>
    <row r="65" spans="1:9" ht="89.25">
      <c r="A65" s="30">
        <v>53</v>
      </c>
      <c r="B65" s="31" t="s">
        <v>174</v>
      </c>
      <c r="C65" s="31" t="s">
        <v>175</v>
      </c>
      <c r="D65" s="32">
        <f>2*26.4</f>
        <v>52.8</v>
      </c>
      <c r="E65" s="31" t="s">
        <v>16</v>
      </c>
      <c r="H65" s="34">
        <f t="shared" si="2"/>
        <v>0</v>
      </c>
      <c r="I65" s="34">
        <f t="shared" si="3"/>
        <v>0</v>
      </c>
    </row>
    <row r="66" spans="1:9" ht="114.75">
      <c r="A66" s="30">
        <v>54</v>
      </c>
      <c r="B66" s="31" t="s">
        <v>176</v>
      </c>
      <c r="C66" s="31" t="s">
        <v>177</v>
      </c>
      <c r="D66" s="32">
        <v>200</v>
      </c>
      <c r="E66" s="31" t="s">
        <v>14</v>
      </c>
      <c r="H66" s="34">
        <f t="shared" si="2"/>
        <v>0</v>
      </c>
      <c r="I66" s="34">
        <f t="shared" si="3"/>
        <v>0</v>
      </c>
    </row>
    <row r="67" spans="1:7" ht="12.75" customHeight="1">
      <c r="A67" s="67" t="s">
        <v>18</v>
      </c>
      <c r="B67" s="67"/>
      <c r="C67" s="67"/>
      <c r="D67" s="67"/>
      <c r="E67" s="67"/>
      <c r="F67" s="51"/>
      <c r="G67" s="28"/>
    </row>
    <row r="68" spans="1:9" ht="127.5">
      <c r="A68" s="30">
        <v>55</v>
      </c>
      <c r="B68" s="31" t="s">
        <v>49</v>
      </c>
      <c r="C68" s="31" t="s">
        <v>51</v>
      </c>
      <c r="D68" s="32">
        <f>11.06+4.77+2.52+5.56+1.21+1.21+6.12+6.12</f>
        <v>38.57</v>
      </c>
      <c r="E68" s="31" t="s">
        <v>10</v>
      </c>
      <c r="H68" s="34">
        <f t="shared" si="2"/>
        <v>0</v>
      </c>
      <c r="I68" s="34">
        <f t="shared" si="3"/>
        <v>0</v>
      </c>
    </row>
    <row r="69" spans="1:9" ht="89.25">
      <c r="A69" s="30">
        <v>56</v>
      </c>
      <c r="B69" s="31" t="s">
        <v>80</v>
      </c>
      <c r="C69" s="31" t="s">
        <v>81</v>
      </c>
      <c r="D69" s="32">
        <f>12.53+10.94</f>
        <v>23.47</v>
      </c>
      <c r="E69" s="31" t="s">
        <v>10</v>
      </c>
      <c r="H69" s="34">
        <f t="shared" si="2"/>
        <v>0</v>
      </c>
      <c r="I69" s="34">
        <f t="shared" si="3"/>
        <v>0</v>
      </c>
    </row>
    <row r="70" spans="1:9" ht="114.75">
      <c r="A70" s="30">
        <v>57</v>
      </c>
      <c r="B70" s="31" t="s">
        <v>82</v>
      </c>
      <c r="C70" s="31" t="s">
        <v>83</v>
      </c>
      <c r="D70" s="32">
        <f>12.53+10.94</f>
        <v>23.47</v>
      </c>
      <c r="E70" s="31" t="s">
        <v>10</v>
      </c>
      <c r="H70" s="34">
        <f t="shared" si="2"/>
        <v>0</v>
      </c>
      <c r="I70" s="34">
        <f t="shared" si="3"/>
        <v>0</v>
      </c>
    </row>
    <row r="71" spans="1:9" ht="114.75">
      <c r="A71" s="30">
        <v>58</v>
      </c>
      <c r="B71" s="31" t="s">
        <v>50</v>
      </c>
      <c r="C71" s="31" t="s">
        <v>52</v>
      </c>
      <c r="D71" s="32">
        <f>11.06+4.77+2.52+5.56+1.21+1.21+6.12+6.12</f>
        <v>38.57</v>
      </c>
      <c r="E71" s="31" t="s">
        <v>10</v>
      </c>
      <c r="H71" s="34">
        <f t="shared" si="2"/>
        <v>0</v>
      </c>
      <c r="I71" s="34">
        <f t="shared" si="3"/>
        <v>0</v>
      </c>
    </row>
    <row r="72" spans="1:9" ht="191.25">
      <c r="A72" s="30">
        <v>59</v>
      </c>
      <c r="B72" s="31" t="s">
        <v>219</v>
      </c>
      <c r="C72" s="31" t="s">
        <v>220</v>
      </c>
      <c r="D72" s="32">
        <f>11.06+4.77+2.52+5.56+1.21+1.21+6.12+6.12</f>
        <v>38.57</v>
      </c>
      <c r="E72" s="31" t="s">
        <v>10</v>
      </c>
      <c r="H72" s="34">
        <f t="shared" si="2"/>
        <v>0</v>
      </c>
      <c r="I72" s="34">
        <f t="shared" si="3"/>
        <v>0</v>
      </c>
    </row>
    <row r="73" spans="1:9" ht="191.25">
      <c r="A73" s="30">
        <v>60</v>
      </c>
      <c r="B73" s="31" t="s">
        <v>221</v>
      </c>
      <c r="C73" s="31" t="s">
        <v>222</v>
      </c>
      <c r="D73" s="32">
        <f>12.53+10.94</f>
        <v>23.47</v>
      </c>
      <c r="E73" s="31" t="s">
        <v>10</v>
      </c>
      <c r="H73" s="34">
        <f>ROUNDDOWN(D73*F73,0)</f>
        <v>0</v>
      </c>
      <c r="I73" s="34">
        <f>ROUNDDOWN(D73*G73,0)</f>
        <v>0</v>
      </c>
    </row>
    <row r="74" spans="1:9" ht="114.75">
      <c r="A74" s="30">
        <v>61</v>
      </c>
      <c r="B74" s="31" t="s">
        <v>223</v>
      </c>
      <c r="C74" s="31" t="s">
        <v>224</v>
      </c>
      <c r="D74" s="32">
        <f>8.8+29.25+7.63+4.48+3.46+3+1.08+26.1+18.1+33.33+5.88+3.95</f>
        <v>145.06</v>
      </c>
      <c r="E74" s="31" t="s">
        <v>10</v>
      </c>
      <c r="H74" s="34">
        <f t="shared" si="2"/>
        <v>0</v>
      </c>
      <c r="I74" s="34">
        <f t="shared" si="3"/>
        <v>0</v>
      </c>
    </row>
    <row r="75" spans="1:6" ht="12.75" customHeight="1">
      <c r="A75" s="67" t="s">
        <v>99</v>
      </c>
      <c r="B75" s="67"/>
      <c r="C75" s="67"/>
      <c r="D75" s="67"/>
      <c r="E75" s="67"/>
      <c r="F75" s="51"/>
    </row>
    <row r="76" spans="1:9" ht="102">
      <c r="A76" s="30">
        <v>62</v>
      </c>
      <c r="B76" s="31" t="s">
        <v>84</v>
      </c>
      <c r="C76" s="31" t="s">
        <v>85</v>
      </c>
      <c r="D76" s="32">
        <f>2*26.4</f>
        <v>52.8</v>
      </c>
      <c r="E76" s="31" t="s">
        <v>16</v>
      </c>
      <c r="H76" s="34">
        <f t="shared" si="2"/>
        <v>0</v>
      </c>
      <c r="I76" s="34">
        <f t="shared" si="3"/>
        <v>0</v>
      </c>
    </row>
    <row r="77" spans="1:9" ht="114.75">
      <c r="A77" s="30">
        <v>63</v>
      </c>
      <c r="B77" s="31" t="s">
        <v>86</v>
      </c>
      <c r="C77" s="31" t="s">
        <v>87</v>
      </c>
      <c r="D77" s="32">
        <f>5*4.6+4*3.2</f>
        <v>35.8</v>
      </c>
      <c r="E77" s="31" t="s">
        <v>16</v>
      </c>
      <c r="H77" s="34">
        <f t="shared" si="2"/>
        <v>0</v>
      </c>
      <c r="I77" s="34">
        <f t="shared" si="3"/>
        <v>0</v>
      </c>
    </row>
    <row r="78" spans="1:9" ht="114.75">
      <c r="A78" s="30">
        <v>64</v>
      </c>
      <c r="B78" s="31" t="s">
        <v>88</v>
      </c>
      <c r="C78" s="31" t="s">
        <v>89</v>
      </c>
      <c r="D78" s="32">
        <v>9</v>
      </c>
      <c r="E78" s="31" t="s">
        <v>14</v>
      </c>
      <c r="H78" s="34">
        <f t="shared" si="2"/>
        <v>0</v>
      </c>
      <c r="I78" s="34">
        <f t="shared" si="3"/>
        <v>0</v>
      </c>
    </row>
    <row r="79" spans="1:9" ht="114.75">
      <c r="A79" s="30">
        <v>65</v>
      </c>
      <c r="B79" s="31" t="s">
        <v>90</v>
      </c>
      <c r="C79" s="31" t="s">
        <v>91</v>
      </c>
      <c r="D79" s="32">
        <v>9</v>
      </c>
      <c r="E79" s="31" t="s">
        <v>14</v>
      </c>
      <c r="H79" s="34">
        <f t="shared" si="2"/>
        <v>0</v>
      </c>
      <c r="I79" s="34">
        <f t="shared" si="3"/>
        <v>0</v>
      </c>
    </row>
    <row r="80" spans="1:9" ht="114.75">
      <c r="A80" s="30">
        <v>66</v>
      </c>
      <c r="B80" s="31" t="s">
        <v>92</v>
      </c>
      <c r="C80" s="31" t="s">
        <v>93</v>
      </c>
      <c r="D80" s="32">
        <f>2*26.4</f>
        <v>52.8</v>
      </c>
      <c r="E80" s="31" t="s">
        <v>16</v>
      </c>
      <c r="H80" s="34">
        <f t="shared" si="2"/>
        <v>0</v>
      </c>
      <c r="I80" s="34">
        <f t="shared" si="3"/>
        <v>0</v>
      </c>
    </row>
    <row r="81" spans="1:9" ht="89.25">
      <c r="A81" s="30">
        <v>67</v>
      </c>
      <c r="B81" s="31" t="s">
        <v>94</v>
      </c>
      <c r="C81" s="31" t="s">
        <v>95</v>
      </c>
      <c r="D81" s="32">
        <f>0.6*3</f>
        <v>1.7999999999999998</v>
      </c>
      <c r="E81" s="31" t="s">
        <v>16</v>
      </c>
      <c r="H81" s="34">
        <f t="shared" si="2"/>
        <v>0</v>
      </c>
      <c r="I81" s="34">
        <f t="shared" si="3"/>
        <v>0</v>
      </c>
    </row>
    <row r="82" spans="1:6" ht="12.75" customHeight="1">
      <c r="A82" s="67" t="s">
        <v>96</v>
      </c>
      <c r="B82" s="67"/>
      <c r="C82" s="67"/>
      <c r="D82" s="67"/>
      <c r="E82" s="67"/>
      <c r="F82" s="51"/>
    </row>
    <row r="83" spans="1:9" ht="89.25">
      <c r="A83" s="30">
        <v>68</v>
      </c>
      <c r="B83" s="31" t="s">
        <v>178</v>
      </c>
      <c r="C83" s="31" t="s">
        <v>225</v>
      </c>
      <c r="D83" s="32">
        <v>3</v>
      </c>
      <c r="E83" s="31" t="s">
        <v>14</v>
      </c>
      <c r="H83" s="34">
        <f>ROUNDDOWN(D83*F83,0)</f>
        <v>0</v>
      </c>
      <c r="I83" s="34">
        <f>ROUNDDOWN(D83*G83,0)</f>
        <v>0</v>
      </c>
    </row>
    <row r="84" spans="1:9" ht="89.25">
      <c r="A84" s="30">
        <v>69</v>
      </c>
      <c r="B84" s="31" t="s">
        <v>97</v>
      </c>
      <c r="C84" s="31" t="s">
        <v>226</v>
      </c>
      <c r="D84" s="32">
        <v>7</v>
      </c>
      <c r="E84" s="31" t="s">
        <v>14</v>
      </c>
      <c r="H84" s="34">
        <f t="shared" si="2"/>
        <v>0</v>
      </c>
      <c r="I84" s="34">
        <f t="shared" si="3"/>
        <v>0</v>
      </c>
    </row>
    <row r="85" spans="1:9" ht="89.25">
      <c r="A85" s="30">
        <v>70</v>
      </c>
      <c r="B85" s="31" t="s">
        <v>119</v>
      </c>
      <c r="C85" s="31" t="s">
        <v>227</v>
      </c>
      <c r="D85" s="32">
        <v>6</v>
      </c>
      <c r="E85" s="31" t="s">
        <v>14</v>
      </c>
      <c r="H85" s="34">
        <f t="shared" si="2"/>
        <v>0</v>
      </c>
      <c r="I85" s="34">
        <f t="shared" si="3"/>
        <v>0</v>
      </c>
    </row>
    <row r="86" spans="1:9" ht="89.25">
      <c r="A86" s="30">
        <v>71</v>
      </c>
      <c r="B86" s="31" t="s">
        <v>179</v>
      </c>
      <c r="C86" s="31" t="s">
        <v>228</v>
      </c>
      <c r="D86" s="32">
        <v>5</v>
      </c>
      <c r="E86" s="31" t="s">
        <v>14</v>
      </c>
      <c r="H86" s="34">
        <f>ROUNDDOWN(D86*F86,0)</f>
        <v>0</v>
      </c>
      <c r="I86" s="34">
        <f>ROUNDDOWN(D86*G86,0)</f>
        <v>0</v>
      </c>
    </row>
    <row r="87" spans="1:9" ht="89.25">
      <c r="A87" s="30">
        <v>72</v>
      </c>
      <c r="B87" s="31" t="s">
        <v>180</v>
      </c>
      <c r="C87" s="31" t="s">
        <v>229</v>
      </c>
      <c r="D87" s="32">
        <v>6</v>
      </c>
      <c r="E87" s="31" t="s">
        <v>14</v>
      </c>
      <c r="H87" s="34">
        <f>ROUNDDOWN(D87*F87,0)</f>
        <v>0</v>
      </c>
      <c r="I87" s="34">
        <f>ROUNDDOWN(D87*G87,0)</f>
        <v>0</v>
      </c>
    </row>
    <row r="88" spans="1:9" ht="89.25">
      <c r="A88" s="30">
        <v>73</v>
      </c>
      <c r="B88" s="31" t="s">
        <v>181</v>
      </c>
      <c r="C88" s="31" t="s">
        <v>230</v>
      </c>
      <c r="D88" s="32">
        <v>1</v>
      </c>
      <c r="E88" s="31" t="s">
        <v>14</v>
      </c>
      <c r="H88" s="34">
        <f t="shared" si="2"/>
        <v>0</v>
      </c>
      <c r="I88" s="34">
        <f t="shared" si="3"/>
        <v>0</v>
      </c>
    </row>
    <row r="89" spans="1:9" ht="114.75">
      <c r="A89" s="30">
        <v>74</v>
      </c>
      <c r="B89" s="31" t="s">
        <v>120</v>
      </c>
      <c r="C89" s="31" t="s">
        <v>231</v>
      </c>
      <c r="D89" s="32">
        <v>3</v>
      </c>
      <c r="E89" s="31" t="s">
        <v>14</v>
      </c>
      <c r="H89" s="34">
        <f t="shared" si="2"/>
        <v>0</v>
      </c>
      <c r="I89" s="34">
        <f t="shared" si="3"/>
        <v>0</v>
      </c>
    </row>
    <row r="90" spans="1:7" ht="12.75">
      <c r="A90" s="67" t="s">
        <v>19</v>
      </c>
      <c r="B90" s="67"/>
      <c r="C90" s="67"/>
      <c r="D90" s="67"/>
      <c r="E90" s="67"/>
      <c r="F90" s="51"/>
      <c r="G90" s="28"/>
    </row>
    <row r="91" spans="1:9" ht="51">
      <c r="A91" s="30">
        <v>75</v>
      </c>
      <c r="B91" s="31" t="s">
        <v>182</v>
      </c>
      <c r="C91" s="31" t="s">
        <v>183</v>
      </c>
      <c r="D91" s="32">
        <f>291/2</f>
        <v>145.5</v>
      </c>
      <c r="E91" s="31" t="s">
        <v>10</v>
      </c>
      <c r="H91" s="34">
        <f>ROUNDDOWN(D91*F91,0)</f>
        <v>0</v>
      </c>
      <c r="I91" s="34">
        <f>ROUNDDOWN(D91*G91,0)</f>
        <v>0</v>
      </c>
    </row>
    <row r="92" spans="1:9" ht="89.25">
      <c r="A92" s="30">
        <v>76</v>
      </c>
      <c r="B92" s="31" t="s">
        <v>184</v>
      </c>
      <c r="C92" s="31" t="s">
        <v>185</v>
      </c>
      <c r="D92" s="32">
        <f>D91</f>
        <v>145.5</v>
      </c>
      <c r="E92" s="31" t="s">
        <v>10</v>
      </c>
      <c r="H92" s="34">
        <f>ROUNDDOWN(D92*F92,0)</f>
        <v>0</v>
      </c>
      <c r="I92" s="34">
        <f>ROUNDDOWN(D92*G92,0)</f>
        <v>0</v>
      </c>
    </row>
    <row r="93" spans="1:9" ht="89.25">
      <c r="A93" s="30">
        <v>77</v>
      </c>
      <c r="B93" s="31" t="s">
        <v>186</v>
      </c>
      <c r="C93" s="31" t="s">
        <v>187</v>
      </c>
      <c r="D93" s="32">
        <f>D92</f>
        <v>145.5</v>
      </c>
      <c r="E93" s="31" t="s">
        <v>10</v>
      </c>
      <c r="H93" s="34">
        <f>ROUNDDOWN(D93*F93,0)</f>
        <v>0</v>
      </c>
      <c r="I93" s="34">
        <f>ROUNDDOWN(D93*G93,0)</f>
        <v>0</v>
      </c>
    </row>
    <row r="94" spans="1:9" ht="89.25">
      <c r="A94" s="30">
        <v>78</v>
      </c>
      <c r="B94" s="31" t="s">
        <v>188</v>
      </c>
      <c r="C94" s="31" t="s">
        <v>190</v>
      </c>
      <c r="D94" s="32">
        <f>D93</f>
        <v>145.5</v>
      </c>
      <c r="E94" s="31" t="s">
        <v>10</v>
      </c>
      <c r="H94" s="34">
        <f>ROUNDDOWN(D94*F94,0)</f>
        <v>0</v>
      </c>
      <c r="I94" s="34">
        <f>ROUNDDOWN(D94*G94,0)</f>
        <v>0</v>
      </c>
    </row>
    <row r="95" spans="1:9" ht="76.5">
      <c r="A95" s="30">
        <v>79</v>
      </c>
      <c r="B95" s="31" t="s">
        <v>189</v>
      </c>
      <c r="C95" s="31" t="s">
        <v>191</v>
      </c>
      <c r="D95" s="32">
        <f>D91</f>
        <v>145.5</v>
      </c>
      <c r="E95" s="31" t="s">
        <v>10</v>
      </c>
      <c r="H95" s="34">
        <f>ROUNDDOWN(D95*F95,0)</f>
        <v>0</v>
      </c>
      <c r="I95" s="34">
        <f>ROUNDDOWN(D95*G95,0)</f>
        <v>0</v>
      </c>
    </row>
    <row r="96" spans="1:9" s="26" customFormat="1" ht="12.75" customHeight="1">
      <c r="A96" s="67" t="s">
        <v>20</v>
      </c>
      <c r="B96" s="67"/>
      <c r="C96" s="67"/>
      <c r="D96" s="67"/>
      <c r="E96" s="67"/>
      <c r="F96" s="51"/>
      <c r="G96" s="28"/>
      <c r="H96" s="34"/>
      <c r="I96" s="34"/>
    </row>
    <row r="97" spans="1:9" ht="127.5">
      <c r="A97" s="30">
        <v>80</v>
      </c>
      <c r="B97" s="31" t="s">
        <v>192</v>
      </c>
      <c r="C97" s="31" t="s">
        <v>193</v>
      </c>
      <c r="D97" s="32">
        <v>291</v>
      </c>
      <c r="E97" s="31" t="s">
        <v>10</v>
      </c>
      <c r="H97" s="34">
        <f aca="true" t="shared" si="4" ref="H97:H105">ROUNDDOWN(D97*F97,0)</f>
        <v>0</v>
      </c>
      <c r="I97" s="34">
        <f aca="true" t="shared" si="5" ref="I97:I105">ROUNDDOWN(D97*G97,0)</f>
        <v>0</v>
      </c>
    </row>
    <row r="98" spans="1:9" ht="140.25">
      <c r="A98" s="30">
        <v>81</v>
      </c>
      <c r="B98" s="31" t="s">
        <v>194</v>
      </c>
      <c r="C98" s="31" t="s">
        <v>195</v>
      </c>
      <c r="D98" s="32">
        <f>D53</f>
        <v>412.83000000000004</v>
      </c>
      <c r="E98" s="31" t="s">
        <v>10</v>
      </c>
      <c r="H98" s="34">
        <f t="shared" si="4"/>
        <v>0</v>
      </c>
      <c r="I98" s="34">
        <f t="shared" si="5"/>
        <v>0</v>
      </c>
    </row>
    <row r="99" spans="1:9" ht="89.25">
      <c r="A99" s="30">
        <v>82</v>
      </c>
      <c r="B99" s="31" t="s">
        <v>196</v>
      </c>
      <c r="C99" s="31" t="s">
        <v>197</v>
      </c>
      <c r="D99" s="32">
        <f>D54</f>
        <v>39.15</v>
      </c>
      <c r="E99" s="31" t="s">
        <v>10</v>
      </c>
      <c r="H99" s="34">
        <f t="shared" si="4"/>
        <v>0</v>
      </c>
      <c r="I99" s="34">
        <f t="shared" si="5"/>
        <v>0</v>
      </c>
    </row>
    <row r="100" spans="1:9" ht="153">
      <c r="A100" s="30">
        <v>83</v>
      </c>
      <c r="B100" s="31" t="s">
        <v>198</v>
      </c>
      <c r="C100" s="31" t="s">
        <v>199</v>
      </c>
      <c r="D100" s="32">
        <f>ROUNDDOWN(((D98+D99)*6),0)</f>
        <v>2711</v>
      </c>
      <c r="E100" s="31" t="s">
        <v>14</v>
      </c>
      <c r="H100" s="34">
        <f t="shared" si="4"/>
        <v>0</v>
      </c>
      <c r="I100" s="34">
        <f t="shared" si="5"/>
        <v>0</v>
      </c>
    </row>
    <row r="101" spans="1:9" ht="51">
      <c r="A101" s="30">
        <v>84</v>
      </c>
      <c r="B101" s="31" t="s">
        <v>200</v>
      </c>
      <c r="C101" s="31" t="s">
        <v>201</v>
      </c>
      <c r="D101" s="32">
        <f>D98+D99</f>
        <v>451.98</v>
      </c>
      <c r="E101" s="31" t="s">
        <v>10</v>
      </c>
      <c r="H101" s="34">
        <f t="shared" si="4"/>
        <v>0</v>
      </c>
      <c r="I101" s="34">
        <f t="shared" si="5"/>
        <v>0</v>
      </c>
    </row>
    <row r="102" spans="1:7" ht="12.75" customHeight="1">
      <c r="A102" s="67" t="s">
        <v>121</v>
      </c>
      <c r="B102" s="67"/>
      <c r="C102" s="67"/>
      <c r="D102" s="67"/>
      <c r="E102" s="67"/>
      <c r="F102" s="51"/>
      <c r="G102" s="28"/>
    </row>
    <row r="103" spans="1:9" ht="25.5">
      <c r="A103" s="30">
        <v>85</v>
      </c>
      <c r="B103" s="31" t="s">
        <v>122</v>
      </c>
      <c r="C103" s="31" t="s">
        <v>123</v>
      </c>
      <c r="D103" s="32">
        <v>1</v>
      </c>
      <c r="E103" s="31" t="s">
        <v>98</v>
      </c>
      <c r="H103" s="34">
        <f t="shared" si="4"/>
        <v>0</v>
      </c>
      <c r="I103" s="34">
        <f t="shared" si="5"/>
        <v>0</v>
      </c>
    </row>
    <row r="104" spans="1:5" ht="12.75" customHeight="1">
      <c r="A104" s="67" t="s">
        <v>125</v>
      </c>
      <c r="B104" s="67"/>
      <c r="C104" s="67"/>
      <c r="D104" s="67"/>
      <c r="E104" s="67"/>
    </row>
    <row r="105" spans="1:9" ht="62.25" customHeight="1">
      <c r="A105" s="30">
        <v>86</v>
      </c>
      <c r="B105" s="31" t="s">
        <v>124</v>
      </c>
      <c r="C105" s="31" t="s">
        <v>233</v>
      </c>
      <c r="D105" s="32">
        <v>1</v>
      </c>
      <c r="E105" s="31" t="s">
        <v>98</v>
      </c>
      <c r="H105" s="34">
        <f t="shared" si="4"/>
        <v>0</v>
      </c>
      <c r="I105" s="34">
        <f t="shared" si="5"/>
        <v>0</v>
      </c>
    </row>
    <row r="107" spans="1:9" s="35" customFormat="1" ht="12.75">
      <c r="A107" s="21"/>
      <c r="B107" s="22"/>
      <c r="C107" s="22" t="s">
        <v>21</v>
      </c>
      <c r="D107" s="23"/>
      <c r="E107" s="22"/>
      <c r="F107" s="24"/>
      <c r="G107" s="24"/>
      <c r="H107" s="25">
        <f>ROUND(SUM(H3:H105),0)</f>
        <v>0</v>
      </c>
      <c r="I107" s="25">
        <f>ROUND(SUM(I3:I105),0)</f>
        <v>0</v>
      </c>
    </row>
  </sheetData>
  <sheetProtection/>
  <mergeCells count="18">
    <mergeCell ref="A102:E102"/>
    <mergeCell ref="A104:E104"/>
    <mergeCell ref="A31:E31"/>
    <mergeCell ref="A75:E75"/>
    <mergeCell ref="A82:E82"/>
    <mergeCell ref="A96:E96"/>
    <mergeCell ref="A90:E90"/>
    <mergeCell ref="A45:E45"/>
    <mergeCell ref="A50:E50"/>
    <mergeCell ref="A58:E58"/>
    <mergeCell ref="A67:E67"/>
    <mergeCell ref="A4:E4"/>
    <mergeCell ref="A6:E6"/>
    <mergeCell ref="A2:E2"/>
    <mergeCell ref="A21:E21"/>
    <mergeCell ref="A9:E9"/>
    <mergeCell ref="A11:E11"/>
    <mergeCell ref="A23:E23"/>
  </mergeCells>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Felhasználó</dc:creator>
  <cp:keywords/>
  <dc:description/>
  <cp:lastModifiedBy>Windows-felhasználó</cp:lastModifiedBy>
  <cp:lastPrinted>2020-02-09T09:22:15Z</cp:lastPrinted>
  <dcterms:created xsi:type="dcterms:W3CDTF">2019-09-28T08:21:33Z</dcterms:created>
  <dcterms:modified xsi:type="dcterms:W3CDTF">2021-04-13T09:18:38Z</dcterms:modified>
  <cp:category/>
  <cp:version/>
  <cp:contentType/>
  <cp:contentStatus/>
</cp:coreProperties>
</file>